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ncaccorg-my.sharepoint.com/personal/catherine_mogabryant_ncacc_org/Documents/Budget and Tax Survey/FY25-26/"/>
    </mc:Choice>
  </mc:AlternateContent>
  <xr:revisionPtr revIDLastSave="0" documentId="8_{816FAD70-6C5F-44F4-A9FA-372047E136F0}" xr6:coauthVersionLast="47" xr6:coauthVersionMax="47" xr10:uidLastSave="{00000000-0000-0000-0000-000000000000}"/>
  <bookViews>
    <workbookView xWindow="37320" yWindow="-120" windowWidth="29040" windowHeight="15720" firstSheet="1" activeTab="1" xr2:uid="{D4293F90-982C-462F-B2AF-D659F30B1F11}"/>
  </bookViews>
  <sheets>
    <sheet name="Welcome &amp; Notes" sheetId="1" r:id="rId1"/>
    <sheet name="FY 2025-26 Survey" sheetId="4" r:id="rId2"/>
    <sheet name="Other Resources for You"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8" i="4" l="1"/>
  <c r="Z109" i="4"/>
  <c r="Z110" i="4"/>
  <c r="Z107" i="4"/>
  <c r="Z105" i="4"/>
  <c r="Z104" i="4"/>
  <c r="Z103" i="4"/>
  <c r="Z102" i="4"/>
  <c r="Z101" i="4"/>
  <c r="Z100" i="4"/>
  <c r="Z99" i="4"/>
  <c r="Z98" i="4"/>
  <c r="Z97" i="4"/>
  <c r="Z96" i="4"/>
  <c r="Z95" i="4"/>
  <c r="Z94" i="4"/>
  <c r="Z93" i="4"/>
  <c r="Z92" i="4"/>
  <c r="Z91" i="4"/>
  <c r="Z90" i="4"/>
  <c r="Z89" i="4"/>
  <c r="Z88" i="4"/>
  <c r="Z87" i="4"/>
  <c r="Z86" i="4"/>
  <c r="Z85" i="4"/>
  <c r="Z84" i="4"/>
  <c r="Z83" i="4"/>
  <c r="Z82" i="4"/>
  <c r="Z81" i="4"/>
  <c r="Z80" i="4"/>
  <c r="Z79" i="4"/>
  <c r="Z78" i="4"/>
  <c r="Z77" i="4"/>
  <c r="Z76" i="4"/>
  <c r="Z75" i="4"/>
  <c r="Z74" i="4"/>
  <c r="Z73" i="4"/>
  <c r="Z72" i="4"/>
  <c r="Z71" i="4"/>
  <c r="Z70" i="4"/>
  <c r="Z69" i="4"/>
  <c r="Z68" i="4"/>
  <c r="Z67" i="4"/>
  <c r="Z66" i="4"/>
  <c r="Z65" i="4"/>
  <c r="Z64" i="4"/>
  <c r="Z63" i="4"/>
  <c r="Z62" i="4"/>
  <c r="Z61" i="4"/>
  <c r="Z60" i="4"/>
  <c r="Z59" i="4"/>
  <c r="Z58" i="4"/>
  <c r="Z57" i="4"/>
  <c r="Z56" i="4"/>
  <c r="Z55" i="4"/>
  <c r="Z54" i="4"/>
  <c r="Z53" i="4"/>
  <c r="Z52" i="4"/>
  <c r="Z51" i="4"/>
  <c r="Z50" i="4"/>
  <c r="Z49" i="4"/>
  <c r="Z48" i="4"/>
  <c r="Z47" i="4"/>
  <c r="Z46" i="4"/>
  <c r="Z45" i="4"/>
  <c r="Z44" i="4"/>
  <c r="Z43" i="4"/>
  <c r="Z42" i="4"/>
  <c r="Z41" i="4"/>
  <c r="Z40" i="4"/>
  <c r="Z39" i="4"/>
  <c r="Z38" i="4"/>
  <c r="Z37" i="4"/>
  <c r="Z36" i="4"/>
  <c r="Z35" i="4"/>
  <c r="Z34" i="4"/>
  <c r="Z33" i="4"/>
  <c r="Z32" i="4"/>
  <c r="Z31" i="4"/>
  <c r="Z30" i="4"/>
  <c r="Z29" i="4"/>
  <c r="Z28" i="4"/>
  <c r="Z27" i="4"/>
  <c r="Z26" i="4"/>
  <c r="Z25" i="4"/>
  <c r="Z24" i="4"/>
  <c r="Z23" i="4"/>
  <c r="Z22" i="4"/>
  <c r="Z21" i="4"/>
  <c r="Z20" i="4"/>
  <c r="Z19" i="4"/>
  <c r="Z18" i="4"/>
  <c r="Z17" i="4"/>
  <c r="Z16" i="4"/>
  <c r="Z15" i="4"/>
  <c r="Z14" i="4"/>
  <c r="Z13" i="4"/>
  <c r="Z12" i="4"/>
  <c r="Z11" i="4"/>
  <c r="Z10" i="4"/>
  <c r="Z9" i="4"/>
  <c r="Z8" i="4"/>
  <c r="Z7" i="4"/>
  <c r="Z6" i="4"/>
  <c r="Y97" i="4"/>
  <c r="Y56" i="4"/>
  <c r="S110" i="4"/>
  <c r="S109" i="4"/>
  <c r="S108" i="4"/>
  <c r="S107" i="4"/>
  <c r="R110" i="4"/>
  <c r="R109" i="4"/>
  <c r="R108" i="4"/>
  <c r="R107" i="4"/>
  <c r="P110" i="4"/>
  <c r="P109" i="4"/>
  <c r="P108" i="4"/>
  <c r="Q105" i="4"/>
  <c r="Q104" i="4"/>
  <c r="Q103" i="4"/>
  <c r="Q102" i="4"/>
  <c r="Q101" i="4"/>
  <c r="Q100" i="4"/>
  <c r="Q99" i="4"/>
  <c r="Q98" i="4"/>
  <c r="Q97" i="4"/>
  <c r="Q96" i="4"/>
  <c r="Q95" i="4"/>
  <c r="Q94" i="4"/>
  <c r="Q93" i="4"/>
  <c r="Q92" i="4"/>
  <c r="Q91" i="4"/>
  <c r="Q90" i="4"/>
  <c r="Q89" i="4"/>
  <c r="Q88" i="4"/>
  <c r="Q87" i="4"/>
  <c r="Q86" i="4"/>
  <c r="Q85" i="4"/>
  <c r="Q84" i="4"/>
  <c r="Q83" i="4"/>
  <c r="Q82" i="4"/>
  <c r="Q81" i="4"/>
  <c r="Q80" i="4"/>
  <c r="Q79" i="4"/>
  <c r="Q78" i="4"/>
  <c r="Q77" i="4"/>
  <c r="Q76" i="4"/>
  <c r="Q75" i="4"/>
  <c r="Q74" i="4"/>
  <c r="Q73" i="4"/>
  <c r="Q72" i="4"/>
  <c r="Q71" i="4"/>
  <c r="Q70" i="4"/>
  <c r="Q69" i="4"/>
  <c r="Q68" i="4"/>
  <c r="Q67" i="4"/>
  <c r="Q66" i="4"/>
  <c r="Q65" i="4"/>
  <c r="Q64" i="4"/>
  <c r="Q63" i="4"/>
  <c r="Q62" i="4"/>
  <c r="Q61" i="4"/>
  <c r="Q60" i="4"/>
  <c r="Q59" i="4"/>
  <c r="Q58" i="4"/>
  <c r="Q57" i="4"/>
  <c r="Q56" i="4"/>
  <c r="Q55" i="4"/>
  <c r="Q54" i="4"/>
  <c r="Q53" i="4"/>
  <c r="Q52" i="4"/>
  <c r="Q51" i="4"/>
  <c r="Q50" i="4"/>
  <c r="Q49" i="4"/>
  <c r="Q48" i="4"/>
  <c r="Q47" i="4"/>
  <c r="Q46" i="4"/>
  <c r="Q45" i="4"/>
  <c r="Q44" i="4"/>
  <c r="Q43" i="4"/>
  <c r="Q42" i="4"/>
  <c r="Q41" i="4"/>
  <c r="Q40" i="4"/>
  <c r="Q39" i="4"/>
  <c r="Q38" i="4"/>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O110" i="4"/>
  <c r="O109" i="4"/>
  <c r="O108" i="4"/>
  <c r="O107" i="4"/>
  <c r="Q110" i="4" l="1"/>
  <c r="Q108" i="4"/>
  <c r="Q109" i="4"/>
  <c r="N110" i="4" l="1"/>
  <c r="N109" i="4"/>
  <c r="N108" i="4"/>
  <c r="M110" i="4"/>
  <c r="M109" i="4"/>
  <c r="M108" i="4"/>
  <c r="L110" i="4"/>
  <c r="L109" i="4"/>
  <c r="L108" i="4"/>
  <c r="J110" i="4"/>
  <c r="J109" i="4"/>
  <c r="J108" i="4"/>
  <c r="J107"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H110" i="4"/>
  <c r="H109" i="4"/>
  <c r="H108" i="4"/>
  <c r="H107" i="4"/>
  <c r="D110" i="4"/>
  <c r="D109" i="4"/>
  <c r="D108" i="4"/>
  <c r="D107" i="4"/>
  <c r="B110" i="4"/>
  <c r="B109" i="4"/>
  <c r="B108" i="4"/>
  <c r="B107" i="4"/>
  <c r="Y86" i="4"/>
  <c r="Y57" i="4"/>
  <c r="Y94" i="4"/>
  <c r="Y92" i="4"/>
  <c r="Y93" i="4"/>
  <c r="Y67" i="4"/>
  <c r="I110" i="4" l="1"/>
  <c r="I109" i="4"/>
  <c r="I107" i="4"/>
  <c r="I108" i="4"/>
  <c r="AA48" i="4"/>
  <c r="Y24" i="4"/>
  <c r="Y27" i="4" l="1"/>
  <c r="Y65" i="4"/>
  <c r="Y14" i="4"/>
  <c r="AA97" i="4" l="1"/>
  <c r="Y84" i="4" l="1"/>
  <c r="Y81" i="4"/>
  <c r="U80" i="4"/>
  <c r="Y80" i="4" s="1"/>
  <c r="Y102" i="4" l="1"/>
  <c r="AA16" i="4"/>
  <c r="Y16" i="4"/>
  <c r="Y95" i="4"/>
  <c r="Y39" i="4"/>
  <c r="C39" i="4"/>
  <c r="Y18" i="4"/>
  <c r="AA6" i="4"/>
  <c r="U6" i="4"/>
  <c r="G6" i="4"/>
  <c r="U79" i="4"/>
  <c r="Y79" i="4" s="1"/>
  <c r="G79" i="4"/>
  <c r="E79" i="4"/>
  <c r="E107" i="4" s="1"/>
  <c r="C79" i="4"/>
  <c r="Y44" i="4"/>
  <c r="Y69" i="4"/>
  <c r="Y68" i="4"/>
  <c r="Y19" i="4"/>
  <c r="Y15" i="4"/>
  <c r="Y6" i="4" l="1"/>
  <c r="U110" i="4"/>
  <c r="U109" i="4"/>
  <c r="U108" i="4"/>
  <c r="U107" i="4"/>
  <c r="AA110" i="4"/>
  <c r="AA109" i="4"/>
  <c r="AA107" i="4"/>
  <c r="AA108" i="4"/>
  <c r="G110" i="4"/>
  <c r="G109" i="4"/>
  <c r="G108" i="4"/>
  <c r="G107" i="4"/>
  <c r="C110" i="4"/>
  <c r="C108" i="4"/>
  <c r="C107" i="4"/>
  <c r="C109" i="4"/>
  <c r="E110" i="4"/>
  <c r="E109" i="4"/>
  <c r="E108" i="4"/>
  <c r="Y110" i="4" l="1"/>
  <c r="Y109" i="4"/>
  <c r="Y108" i="4"/>
  <c r="Y10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tc={CCEBE3FF-CE31-442D-A36A-D1851CCDFB86}</author>
    <author>tc={3209C1E1-B6C2-4E09-A404-C327B9D4A158}</author>
    <author>tc={9963CD2D-A5A4-41B1-B0E2-77CD7BDDB7C9}</author>
    <author>Amy Brantley</author>
  </authors>
  <commentList>
    <comment ref="M6" authorId="0" shapeId="0" xr:uid="{CCEBE3FF-CE31-442D-A36A-D1851CCDFB86}">
      <text>
        <t>[Threaded comment]
Your version of Excel allows you to read this threaded comment; however, any edits to it will get removed if the file is opened in a newer version of Excel. Learn more: https://go.microsoft.com/fwlink/?linkid=870924
Comment:
    Includes prior year collections and Motor Vehicle Tax</t>
      </text>
    </comment>
    <comment ref="P6" authorId="1" shapeId="0" xr:uid="{3209C1E1-B6C2-4E09-A404-C327B9D4A158}">
      <text>
        <t>[Threaded comment]
Your version of Excel allows you to read this threaded comment; however, any edits to it will get removed if the file is opened in a newer version of Excel. Learn more: https://go.microsoft.com/fwlink/?linkid=870924
Comment:
    Revised Budget</t>
      </text>
    </comment>
    <comment ref="AA6" authorId="2" shapeId="0" xr:uid="{9963CD2D-A5A4-41B1-B0E2-77CD7BDDB7C9}">
      <text>
        <t>[Threaded comment]
Your version of Excel allows you to read this threaded comment; however, any edits to it will get removed if the file is opened in a newer version of Excel. Learn more: https://go.microsoft.com/fwlink/?linkid=870924
Comment:
    Alamance Community College</t>
      </text>
    </comment>
    <comment ref="AD22" authorId="3" shapeId="0" xr:uid="{E4D66E92-8BEB-400F-99C6-ECE079EDF7C0}">
      <text>
        <r>
          <rPr>
            <b/>
            <sz val="9"/>
            <color indexed="81"/>
            <rFont val="Tahoma"/>
            <family val="2"/>
          </rPr>
          <t>Amy Brantley:</t>
        </r>
        <r>
          <rPr>
            <sz val="9"/>
            <color indexed="81"/>
            <rFont val="Tahoma"/>
            <family val="2"/>
          </rPr>
          <t xml:space="preserve">
 Brush disposal/ton - $46   
 Construction debris disposal/ton - $73   
 Scrap metal disposal/ton - $56   
 Furniture and carpet disposal/ton - $66   
 Mattress and box springs disposal/ton - $66   
 Miscellaneous disposal/ton - $66   
 Animal carcass disposal/ton - $66   
 Commercial trash disposal/ton - $75   
 Town of Yanceyville contractor disposal/ton - $60   
 Tire disposal/ton - $90   
 Dumpster delivery &amp; pickup (both) up to 20 miles/trip - $120   
 Dumpster delivery &amp; pickup more than 20 miles/mile - $3   
 Dumpster yearly rental (preferred accounts)/day - $ 2   
 Out-of-county construction and demolition waste disposal/ton - $ 75   
 Out-of-county miscellaneous disposal/ton - $75   
</t>
        </r>
      </text>
    </comment>
    <comment ref="F24" authorId="3" shapeId="0" xr:uid="{AB1F2386-1876-42D3-9297-7E14BC2AA524}">
      <text>
        <r>
          <rPr>
            <b/>
            <sz val="9"/>
            <color indexed="81"/>
            <rFont val="Tahoma"/>
            <family val="2"/>
          </rPr>
          <t>Amy Brantley:</t>
        </r>
        <r>
          <rPr>
            <sz val="9"/>
            <color indexed="81"/>
            <rFont val="Tahoma"/>
            <family val="2"/>
          </rPr>
          <t xml:space="preserve">
Any unassigned fund balance above 22% will be transferred to the Capital Reserve Fund</t>
        </r>
      </text>
    </comment>
    <comment ref="AB65" authorId="3" shapeId="0" xr:uid="{9FE03DEE-4B4C-46AC-8E03-B470E1EC0B1F}">
      <text>
        <r>
          <rPr>
            <b/>
            <sz val="9"/>
            <color indexed="81"/>
            <rFont val="Tahoma"/>
            <family val="2"/>
          </rPr>
          <t>Amy Brantley:</t>
        </r>
        <r>
          <rPr>
            <sz val="9"/>
            <color indexed="81"/>
            <rFont val="Tahoma"/>
            <family val="2"/>
          </rPr>
          <t xml:space="preserve">
A recycling facility, construction landfill, and multiple drop-off sites, but household waste primarily goes to a contracted site outside of the County</t>
        </r>
      </text>
    </comment>
    <comment ref="AD67" authorId="3" shapeId="0" xr:uid="{429A97B3-3444-4A7D-B09A-AC6737F03AD1}">
      <text>
        <r>
          <rPr>
            <b/>
            <sz val="9"/>
            <color indexed="81"/>
            <rFont val="Tahoma"/>
            <family val="2"/>
          </rPr>
          <t>Amy Brantley:</t>
        </r>
        <r>
          <rPr>
            <sz val="9"/>
            <color indexed="81"/>
            <rFont val="Tahoma"/>
            <family val="2"/>
          </rPr>
          <t xml:space="preserve">
General Refuse, Construction and Demolition (C&amp;D) into Landfill, per ton   $30.17 
Commercial Waste into Landfill, per ton   $37.17 
Commingle Recyclables into MRF, per ton   $158.99 
Electronics Waste, per unit   $19.10 
Yard Waste, per ton   $56.75 </t>
        </r>
      </text>
    </comment>
    <comment ref="AD95" authorId="3" shapeId="0" xr:uid="{E7ABE6BF-0337-470B-90C7-220AE1C50A04}">
      <text>
        <r>
          <rPr>
            <b/>
            <sz val="9"/>
            <color indexed="81"/>
            <rFont val="Tahoma"/>
            <family val="2"/>
          </rPr>
          <t>Amy Brantley:</t>
        </r>
        <r>
          <rPr>
            <sz val="9"/>
            <color indexed="81"/>
            <rFont val="Tahoma"/>
            <family val="2"/>
          </rPr>
          <t xml:space="preserve">
Municipal Solid Waste Tipping Fees FY 2026 
0-1,500 tons per month (secured load)  $60.00  per ton
0-1,500 tons per month (unsecured load)  $120.00  per ton
1,501-3,000 tons per month (secured load)  $48.00  per ton
1,501-3,000 tons per month (unsecured load)  $96.00  per ton
&gt; 3001 tons per month (secured load)  $44.00  per ton
&gt; 3001 tons per month (unsecured load)  $88.00  per ton
Construction &amp; Demolition Materials Tipping Fees FY 2026 
0-200 tons per month (secured load)  $58.00  per ton
0-200 tons per month (unsecured load)  $116.00  per ton
201-400 tons per month (secured load)  $49.00  per ton
201-400 tons per month (unsecured load)  $98.00  per ton
401 or greater tons per month (secured load)  $40.00  per ton
401 or greater tons per month (unsecured load)  $80.00  per ton
</t>
        </r>
      </text>
    </comment>
    <comment ref="Y97" authorId="3" shapeId="0" xr:uid="{03B19B8F-6AB0-4376-BC42-16D56E6E48DC}">
      <text>
        <r>
          <rPr>
            <b/>
            <sz val="9"/>
            <color indexed="81"/>
            <rFont val="Tahoma"/>
            <family val="2"/>
          </rPr>
          <t>Amy Brantley:</t>
        </r>
        <r>
          <rPr>
            <sz val="9"/>
            <color indexed="81"/>
            <rFont val="Tahoma"/>
            <family val="2"/>
          </rPr>
          <t xml:space="preserve">
General Fund Only. Page 292 of the Ordinance.
</t>
        </r>
      </text>
    </comment>
  </commentList>
</comments>
</file>

<file path=xl/sharedStrings.xml><?xml version="1.0" encoding="utf-8"?>
<sst xmlns="http://schemas.openxmlformats.org/spreadsheetml/2006/main" count="1464" uniqueCount="518">
  <si>
    <t>Hi, and welcome to the FY 2025-26 NCACC Budget and Tax Survey!</t>
  </si>
  <si>
    <t xml:space="preserve">Why are we asking these questions? </t>
  </si>
  <si>
    <t>NCACC surveys you annually on these financial issues (mainly regarding school funding) because it’s the only way we can gather certain information that counties ask us for. In addition, NCACC uses this data in the education and lobbying/advocacy that we do on counties’ behalf.</t>
  </si>
  <si>
    <t>What's new this year:</t>
  </si>
  <si>
    <t>We’ve added some questions about additional revenue sources, such as fund balance appropriated, whether your county has a fund balance policy, and budgeted sales tax. There’s also a new section on solid waste to help determine whether it is primarily operating as an enterprise fund, or whether other revenues are becoming more prominent.</t>
  </si>
  <si>
    <t>How to view the survey data:</t>
  </si>
  <si>
    <t>Click on the “FY 2025-26 Survey” tab at the bottom of this workbook to find the data.</t>
  </si>
  <si>
    <r>
      <rPr>
        <b/>
        <sz val="11"/>
        <color rgb="FF275317"/>
        <rFont val="Arial"/>
      </rPr>
      <t>Prior years’ data:</t>
    </r>
    <r>
      <rPr>
        <sz val="11"/>
        <color rgb="FF275317"/>
        <rFont val="Arial"/>
      </rPr>
      <t xml:space="preserve"> </t>
    </r>
  </si>
  <si>
    <t xml:space="preserve">Need to see prior years’ information? Several years of data are available on our website below: </t>
  </si>
  <si>
    <t>Budget and Tax Surveys</t>
  </si>
  <si>
    <t>Need help or have a question?</t>
  </si>
  <si>
    <t>Catherine Moga Bryant</t>
  </si>
  <si>
    <t>NCACC Director of Fiscal Policy and Research</t>
  </si>
  <si>
    <t>policy@ncacc.org</t>
  </si>
  <si>
    <t>North Carolina Association of County Commissioners</t>
  </si>
  <si>
    <t>Budget and Tax Survey for Fiscal Year 2025-2026</t>
  </si>
  <si>
    <t>Budget - General Fund Only</t>
  </si>
  <si>
    <t>Property Tax Data</t>
  </si>
  <si>
    <t>County Financial Assistance for Local School Systems</t>
  </si>
  <si>
    <t>Solid Waste Fund</t>
  </si>
  <si>
    <t>Other</t>
  </si>
  <si>
    <t>County</t>
  </si>
  <si>
    <t xml:space="preserve"> 2025 Population</t>
  </si>
  <si>
    <t>General Fund FTEs</t>
  </si>
  <si>
    <t>FY 2025-26 General Fund Budgeted Expenditures</t>
  </si>
  <si>
    <t>Fund Balance Appropriated</t>
  </si>
  <si>
    <t>Does your County have a Fund Balance Policy? If so, what %?</t>
  </si>
  <si>
    <t xml:space="preserve">Sales Tax Receipts Budgeted </t>
  </si>
  <si>
    <t>Medicaid Hold Harmless Budgeted</t>
  </si>
  <si>
    <t>General Expenditures Per Capita</t>
  </si>
  <si>
    <t>FY 2025-2026 Assessed Valuation (Include Property and RMV)</t>
  </si>
  <si>
    <t>Year of Latest Revaluation</t>
  </si>
  <si>
    <t>Tax Rate per $100</t>
  </si>
  <si>
    <t>FY 2025-26 Budgeted Property Tax Revenue</t>
  </si>
  <si>
    <t>FY 2025-26 Budgeted Collection Percentage</t>
  </si>
  <si>
    <t>Average Daily Membership (ADM) County Schools Only</t>
  </si>
  <si>
    <t>FY 2025-26 Public School Current Expense</t>
  </si>
  <si>
    <t>FY 2025-26 Current Expense Per ADM</t>
  </si>
  <si>
    <t xml:space="preserve">FY 2025-26 Budgeted Capital Outlay for Public Schools </t>
  </si>
  <si>
    <t xml:space="preserve">FY 2025-26 School - Other </t>
  </si>
  <si>
    <t>FY 2025-26 School - Other - you can write notes/explanations here</t>
  </si>
  <si>
    <t>FY 2025-26 Debt Service for Schools only</t>
  </si>
  <si>
    <t>FY 2025-26 Capital Reserve or Pay-as-you-go funding budgeted for schools</t>
  </si>
  <si>
    <t>Did your FY 2025-26 budget give any funding to charter schools for capital?</t>
  </si>
  <si>
    <t>FY 2025-26 Budgeted Special Tax Levy for schools (i.e., if you have a school taxing district, how much will that tax generate)</t>
  </si>
  <si>
    <t>TOTAL Public School Allocation</t>
  </si>
  <si>
    <t>TOTAL Public School Allocation as a % of General Fund Budget</t>
  </si>
  <si>
    <r>
      <t xml:space="preserve">Total Education Appropriation </t>
    </r>
    <r>
      <rPr>
        <u/>
        <sz val="10"/>
        <color theme="1"/>
        <rFont val="Aptos Light"/>
        <family val="2"/>
      </rPr>
      <t>other than</t>
    </r>
    <r>
      <rPr>
        <sz val="10"/>
        <color theme="1"/>
        <rFont val="Aptos Light"/>
        <family val="2"/>
      </rPr>
      <t xml:space="preserve"> Public Schools (i.e. Community Colleges). Include Current, Capital and  Other appropriations provided.</t>
    </r>
  </si>
  <si>
    <t>Does your County operate a Solid Waste Facility?</t>
  </si>
  <si>
    <t>Does your County charge a Tipping Fee?</t>
  </si>
  <si>
    <t>If so, how much per ton for MSW (Municipal Solid Waste) and C&amp;D (Construction and Demolition). Break out only if the rates are different.</t>
  </si>
  <si>
    <t>Does your County supplement the Solid Waste Enterprise Fund with Property Taxes?</t>
  </si>
  <si>
    <t>If so, how much?</t>
  </si>
  <si>
    <t>Does your County charge an Availability Fee?</t>
  </si>
  <si>
    <t>If so how much, and is it per parcel or per developed parcel.</t>
  </si>
  <si>
    <t>Do you regulate the flow of waste in your jurisdiction? (Flow Control Ordinance, franchising haulers, in house collection, etc.)</t>
  </si>
  <si>
    <t>County Commissioner Annual Salary or Stipend -- don't include benefits, per diem, etc. If your chair and/or vice chair receive higher pay, please note that too.</t>
  </si>
  <si>
    <t>Link to your FY 2025-26 budget ordinance, if available</t>
  </si>
  <si>
    <t>Notes about anything in this survey that you want / need to explain.</t>
  </si>
  <si>
    <t>Alamance</t>
  </si>
  <si>
    <t>Fines and Forfeitures</t>
  </si>
  <si>
    <t>No</t>
  </si>
  <si>
    <t>N/A</t>
  </si>
  <si>
    <t>Yes</t>
  </si>
  <si>
    <t>$44/ton</t>
  </si>
  <si>
    <t>Chair = $9,600
Commissioners = $8,400</t>
  </si>
  <si>
    <t>Ordinance</t>
  </si>
  <si>
    <t>Alexander</t>
  </si>
  <si>
    <t>MSW - $70/ton                                                                                   C&amp;D - $60/ton</t>
  </si>
  <si>
    <t>Alleghany</t>
  </si>
  <si>
    <t>$479,318 will be used to help fund new debt payment on new high school project</t>
  </si>
  <si>
    <t>$75/ton</t>
  </si>
  <si>
    <t>No - not currently</t>
  </si>
  <si>
    <t>Chair - $10,600                                                                                     Commissioners - $9,000</t>
  </si>
  <si>
    <t>In process of constructing new expanded transfer facility for solid waste disposal</t>
  </si>
  <si>
    <t>Anson</t>
  </si>
  <si>
    <t>No - Contract Out</t>
  </si>
  <si>
    <t>Ashe</t>
  </si>
  <si>
    <t>Capital - One time supplement, Technology Capital</t>
  </si>
  <si>
    <t>Commercial - $75.00/ton                                                       Industrial - $65.00/ton                                                                     LCID - $55.00/ton</t>
  </si>
  <si>
    <t>Franchise Haulers, Convenience Centers</t>
  </si>
  <si>
    <t xml:space="preserve">Chair - $19,600                                                                                      Members - $18,400  </t>
  </si>
  <si>
    <t>Avery</t>
  </si>
  <si>
    <t>$62/ton</t>
  </si>
  <si>
    <t>Shutting down transfer station if overcapacity.</t>
  </si>
  <si>
    <t xml:space="preserve">Chair - $9,193                                                                                  Commissioners - $ 7,620 </t>
  </si>
  <si>
    <t>Beaufort</t>
  </si>
  <si>
    <t xml:space="preserve"> $1,105,000 SROs</t>
  </si>
  <si>
    <t>196.00 per parcel</t>
  </si>
  <si>
    <t xml:space="preserve">Chair - $23,968                                                                            Commissioners - $21,908 </t>
  </si>
  <si>
    <t>Bertie</t>
  </si>
  <si>
    <t>1/4 Cent Sales Tax</t>
  </si>
  <si>
    <t>Chair - $12,661                                                                                                 Board - $11,078                                                                                                  Travel:  $4,800</t>
  </si>
  <si>
    <t>Bladen</t>
  </si>
  <si>
    <t>Unavailable</t>
  </si>
  <si>
    <t>Brunswick</t>
  </si>
  <si>
    <t>$59/ton</t>
  </si>
  <si>
    <t>Budgeted within the General Fund</t>
  </si>
  <si>
    <t>Coordinates pickup</t>
  </si>
  <si>
    <t>Chairman - $42,922
Board - $34,670</t>
  </si>
  <si>
    <t>Buncombe</t>
  </si>
  <si>
    <t>Minimum 15%</t>
  </si>
  <si>
    <t>SL2016-19 is a local bill that guarantees 50% of A39 revenues go to School Partners. Those dollars sit in a separate fund from the General Fund. The amount in the Capital columns reflect Debt Service Obligations (A39) for Schools budgeted in that fund in FY25 plus 40/42 revenues (pay go) for Schools.</t>
  </si>
  <si>
    <t>$50 at Landfill                                                                                     $60 at Transfer Station</t>
  </si>
  <si>
    <t>Chair - $37,650                                                                                               Vice-Chair $32,548                                                                                 Commissioner - $28,916</t>
  </si>
  <si>
    <t>Additional education includes Community College (Capital is funded through Article 46 Sales Tax in a separate fund), also contribution to fund Pre-K services.</t>
  </si>
  <si>
    <t>Burke</t>
  </si>
  <si>
    <t>MSW - $36.75/ton                                                                             C&amp;D - $43.25/ton</t>
  </si>
  <si>
    <t xml:space="preserve">Chair - $17,875                                                                                               Vice-Chair - $17,333                                                                              Commissioners - $15,644 </t>
  </si>
  <si>
    <t>Cabarrus</t>
  </si>
  <si>
    <t>Charter Schools</t>
  </si>
  <si>
    <t>Yes -Just a C&amp;D Facility</t>
  </si>
  <si>
    <t>Loads &gt; 2,000 lbs - $54 / ton
Loads 1,000 to 1,999 lbs- $54 / ton
Loads 501 to 999 lbs - $25 / ton
Loads 1 to 500 lbs - $13 / ton
Uncontaminated yard waste - $45 / ton
Mixed debris (yard and construction) $60 / ton
Special handling charge $30 / load</t>
  </si>
  <si>
    <t>Chair -$15,903
Vice Chair - $14,285 
Commissioner - $13,807</t>
  </si>
  <si>
    <t>Caldwell</t>
  </si>
  <si>
    <t>Yes, but contracted.</t>
  </si>
  <si>
    <t>Camden</t>
  </si>
  <si>
    <t>No,  but schools do.</t>
  </si>
  <si>
    <t>Carteret</t>
  </si>
  <si>
    <t>$98 per residential household and improved commercial property</t>
  </si>
  <si>
    <t>Chair - $6,000                                                                                 Commissioners - $4,800</t>
  </si>
  <si>
    <t>Caswell</t>
  </si>
  <si>
    <t>&gt;15%</t>
  </si>
  <si>
    <t xml:space="preserve">Property - 99.04% RMV - 100% </t>
  </si>
  <si>
    <t>Capital Outlay  dollars from Article 40 and 42  receipts</t>
  </si>
  <si>
    <t xml:space="preserve">Yes </t>
  </si>
  <si>
    <t>See note - fees vary by service</t>
  </si>
  <si>
    <t>Chair - $10,500                                                                             Commissioners - $8,500</t>
  </si>
  <si>
    <t>Catawba</t>
  </si>
  <si>
    <t>$40.28/ton</t>
  </si>
  <si>
    <t>Chairman - $18,264
Board - $15,324</t>
  </si>
  <si>
    <t>Chatham</t>
  </si>
  <si>
    <t xml:space="preserve">Property - 99.00% RMV - 99.90% </t>
  </si>
  <si>
    <t>$12,550,000 in Supplement</t>
  </si>
  <si>
    <t>Yard Waste Disposal Fee ($25/ton)
Land Clearing &amp; Inert Debris Disposal Fee ($35/ton)</t>
  </si>
  <si>
    <t>Collection Centers</t>
  </si>
  <si>
    <t xml:space="preserve">Chair - $28,420                                                                                                BOC Member - $23,892  </t>
  </si>
  <si>
    <t>Cherokee</t>
  </si>
  <si>
    <t>Teacher Supplements - $407,577                                USFS - $34,000                                                                        ABC Distributions - $53,500</t>
  </si>
  <si>
    <t>$90/ton with $4.50 minimum</t>
  </si>
  <si>
    <t>Chair - $13,610                                                                                                       Other Commissioners - $13,186                                                            Allowances (travel) - $1,500 each</t>
  </si>
  <si>
    <t>Chowan</t>
  </si>
  <si>
    <t>Designated Future Appropriations for Public Schools</t>
  </si>
  <si>
    <t>No, it is regional</t>
  </si>
  <si>
    <t>Monthly Rate of $18 for residential</t>
  </si>
  <si>
    <t>Chair - $9,539                                                                                Commissioners - $8,176</t>
  </si>
  <si>
    <t>Clay</t>
  </si>
  <si>
    <t>$80/ton</t>
  </si>
  <si>
    <t>Chair - $19,353                                                                                             Commissioners -  $12,592</t>
  </si>
  <si>
    <t>Cleveland</t>
  </si>
  <si>
    <t xml:space="preserve">The school occupies part of the Legrand Center, a county owned property. The 'other school' is the cost of utilities and maintenance for the school allocated portion. This amount is not paid to the school but considered a 'school' expense. </t>
  </si>
  <si>
    <t>MSD - $62.94/ton                                                                                          C&amp;D - $36.08/ton                                                                                See Ordinance Page 132 for full fee schedule</t>
  </si>
  <si>
    <t>$80, varies depending on service level (in municipalities, it is less. If you subscribe to hauling service, it is less)</t>
  </si>
  <si>
    <t>Varies</t>
  </si>
  <si>
    <t xml:space="preserve">School funding structure changed this year. Cleveland kept the School tax rate the same, increasing the amount of funding related to the school tax rate. The total school funding however stayed the same, which meant the general fund amount that funded schools decreased. </t>
  </si>
  <si>
    <t>Columbus</t>
  </si>
  <si>
    <t>ABC Profit Dist. &amp; Fines and Forfeitures</t>
  </si>
  <si>
    <t>C&amp;D - $60.93/ton                                                                             LCID $42.93/ton</t>
  </si>
  <si>
    <t>A per can fee is included on the property tax bill.</t>
  </si>
  <si>
    <t>$200 per can</t>
  </si>
  <si>
    <t>Just by county ordinance.</t>
  </si>
  <si>
    <t xml:space="preserve">Chair - $17,222.69                                                                       Commissioners - $14,174.79 </t>
  </si>
  <si>
    <t>Craven</t>
  </si>
  <si>
    <t>Not adopted</t>
  </si>
  <si>
    <t>18-25%</t>
  </si>
  <si>
    <t>Portion of Articles 40 and 42 sales tax being set aside for school debt service</t>
  </si>
  <si>
    <t>Ordinance, and Franchising Haulers</t>
  </si>
  <si>
    <t xml:space="preserve">Chairman - $17,446                                                                    Commissioners - $15,756       </t>
  </si>
  <si>
    <t>Column H: Sales Tax Receipts budget Articles:39,40,42 &amp; 44.</t>
  </si>
  <si>
    <t>Cumberland</t>
  </si>
  <si>
    <t>12-15%</t>
  </si>
  <si>
    <t>MSW and C&amp;D - $46/ton                                                                  MSW-Mix $44/ton</t>
  </si>
  <si>
    <t>Chairman - $37,422                                                                                               Vice-Chair - $30,449                                                                  Commissioners -  $28,041</t>
  </si>
  <si>
    <t>Currituck</t>
  </si>
  <si>
    <t>25-35%</t>
  </si>
  <si>
    <t>Charter School  Capital Outlay</t>
  </si>
  <si>
    <t>$95/ton</t>
  </si>
  <si>
    <t>Yes.  We use convenience sites throughout the county;  curbside pickup in select areas in Corolla</t>
  </si>
  <si>
    <t>Chair - $15,600                                                                             Commissioners - $14,400</t>
  </si>
  <si>
    <t>Dare</t>
  </si>
  <si>
    <t>5% or less of expenditures for FY26 &amp; FY27, returning to 3% after that</t>
  </si>
  <si>
    <t>C&amp;D $73.16</t>
  </si>
  <si>
    <t>Regulated by the regional solid waste authority</t>
  </si>
  <si>
    <t>Davidson</t>
  </si>
  <si>
    <t>Supports special education programs for students that require more support &amp; scholarships for future teachers</t>
  </si>
  <si>
    <t>$36/ton</t>
  </si>
  <si>
    <t xml:space="preserve">Chair - $21,489                                                                                       Commissioners &amp; Vice Chair - $19,583 </t>
  </si>
  <si>
    <t>Special School Tax levy is collected on behalf of Lexington City Schools. The County just passes the collection to LCS. The City of Thomasville collects a tax for TCS and the County school system does not have a special tax.</t>
  </si>
  <si>
    <t>Davie</t>
  </si>
  <si>
    <t>&gt;25%</t>
  </si>
  <si>
    <t>$0.6486 Plus $0.04 County-wide Fire Tax</t>
  </si>
  <si>
    <t>$53,796,002 includes fire tax</t>
  </si>
  <si>
    <t>Fines &amp; Forfeitures</t>
  </si>
  <si>
    <t>Yes - Convenience Site</t>
  </si>
  <si>
    <t>Franchising Haulers</t>
  </si>
  <si>
    <t>Chair - $12,772                                                                                                       Other Seats-  $10,300</t>
  </si>
  <si>
    <t>Duplin</t>
  </si>
  <si>
    <t>$60.00 per ton - MSW &amp; C&amp;D                                                       $25 per ton - land/yard waste</t>
  </si>
  <si>
    <t>$110 per developed parcel</t>
  </si>
  <si>
    <t>Durham</t>
  </si>
  <si>
    <t xml:space="preserve">Total = 35%  Unassigned = 16% </t>
  </si>
  <si>
    <t>A "sticker fee" is assessed on property tax bill</t>
  </si>
  <si>
    <t>$181 sticker fee per household</t>
  </si>
  <si>
    <t>Chair = $52,243.88
Vice-chair and Commissioner =$44,379.92</t>
  </si>
  <si>
    <t>Edgecombe</t>
  </si>
  <si>
    <t>$78.75 MSW                                                                                     $59.85 C&amp;D</t>
  </si>
  <si>
    <t>Chair $11,769                                                                                                        Other Seats $9,737</t>
  </si>
  <si>
    <t>Forsyth</t>
  </si>
  <si>
    <t>3 approved franchise haulers</t>
  </si>
  <si>
    <t>Chair = $33,150
Vice Chair = $30,784
Commissioners = $28,444</t>
  </si>
  <si>
    <t>Franklin</t>
  </si>
  <si>
    <t>Residential Household Waste $52 Ton; Commercial/Construction Waste $65 Ton</t>
  </si>
  <si>
    <t>Chair - $16,642                                                                                                   Vice-Chair -  $15,629                                                               Commissioner -  $15,129                                                                             Additional $1,600 in salary for each year of service beginning at year one through year 12.</t>
  </si>
  <si>
    <t>Gaston</t>
  </si>
  <si>
    <t>Range of 10% - 20%</t>
  </si>
  <si>
    <t>Commissioner School of Excellence  -$65k Remaining $2.3m - SROs</t>
  </si>
  <si>
    <t>Gaston College current: $6,271,775
 Gaston College capital: $797,219
 Gaston College debt: $1,376,554</t>
  </si>
  <si>
    <t>  Yes</t>
  </si>
  <si>
    <t> Yes</t>
  </si>
  <si>
    <t> $46/ton</t>
  </si>
  <si>
    <t> No</t>
  </si>
  <si>
    <t>Varies, but average HT salary is $29k per year.</t>
  </si>
  <si>
    <t>Col. H) Gaston does not report FTE, so the number shown is for FT employees only. General Fund does not include Tourism or Solid Waste.
Col. L) Restricted portion of sales tax budgeted in separate fund (CIF), not recorded in General Fund.
Col. Q) Includes both current and delinquent Real, Personal, GAP, and PSP. General Fund only--does not include Unified Fire Protection Service District property taxes.</t>
  </si>
  <si>
    <t>Gates</t>
  </si>
  <si>
    <t>Nutrition Program non-recurring</t>
  </si>
  <si>
    <t>Regional Transfer station for Perquimans, Chowan and Gates counties</t>
  </si>
  <si>
    <t>Chair - $10,387                                                                             Commissioner - $8,719</t>
  </si>
  <si>
    <t>Graham</t>
  </si>
  <si>
    <t> $80/ton</t>
  </si>
  <si>
    <t>Granville</t>
  </si>
  <si>
    <t> $51/ton</t>
  </si>
  <si>
    <t>Yes                                (Franchise Hauler)</t>
  </si>
  <si>
    <t xml:space="preserve">Chair - $18,400                                                                              Commissioners - $17,200 </t>
  </si>
  <si>
    <t>Greene</t>
  </si>
  <si>
    <t>NA</t>
  </si>
  <si>
    <t xml:space="preserve">$60 per residential unit </t>
  </si>
  <si>
    <t>Guilford</t>
  </si>
  <si>
    <t>Future Debt Set Aside                                                    Bond Proceeds = $50,000,000</t>
  </si>
  <si>
    <t>Chair  -$34,800                                                                                                    Vice-Chair - $32,400                                                                                         All Other Commissioners - $31,200</t>
  </si>
  <si>
    <t>Halifax</t>
  </si>
  <si>
    <t>18-22%</t>
  </si>
  <si>
    <t>Article 44*524 equal shares</t>
  </si>
  <si>
    <t>Weldon: $2,092,508
Halifax: $2,647,190
Roanoke Rapids: $2,365,900</t>
  </si>
  <si>
    <t>Chair - $13,572
Others - $11,672</t>
  </si>
  <si>
    <t>Harnett</t>
  </si>
  <si>
    <t>School maintenance needs</t>
  </si>
  <si>
    <t>$54/ton</t>
  </si>
  <si>
    <t>$80/developed parcel</t>
  </si>
  <si>
    <t>Yes - Solid Waste Ordinance</t>
  </si>
  <si>
    <t>Chair - $16,500 per year (salary)                                                            Vice Chair - $15,570 per year (salary)                                                                                    Commissioner - $15,000 per year (salary)                                               Each commissioner - $7,320 per year (travel)</t>
  </si>
  <si>
    <t>Haywood</t>
  </si>
  <si>
    <t>$55/ton</t>
  </si>
  <si>
    <t>$159 per Household</t>
  </si>
  <si>
    <t>Chair - $18,030                                                                                                      Board - $15,777</t>
  </si>
  <si>
    <t>Henderson</t>
  </si>
  <si>
    <t xml:space="preserve">Other includes funding for SROs for a portion of the public schools. Budgeted for Capital Outlay includes special initiative for maintenance, security, technology and repair of public schools. </t>
  </si>
  <si>
    <t>$70/ton</t>
  </si>
  <si>
    <t>Varies, $300,000 for FY2026.</t>
  </si>
  <si>
    <t>Chair - $36,975
Commissioners - $30,360</t>
  </si>
  <si>
    <t>Hertford</t>
  </si>
  <si>
    <r>
      <rPr>
        <sz val="10"/>
        <color theme="1"/>
        <rFont val="Aptos Light"/>
        <family val="2"/>
      </rPr>
      <t>See Fee Schedule</t>
    </r>
    <r>
      <rPr>
        <u/>
        <sz val="10"/>
        <color theme="10"/>
        <rFont val="Aptos Light"/>
        <family val="2"/>
      </rPr>
      <t xml:space="preserve"> Here</t>
    </r>
  </si>
  <si>
    <t>Chair - $19,823
Vice-Chair - $18,751
Commissioner - $17,116</t>
  </si>
  <si>
    <t>Hoke</t>
  </si>
  <si>
    <t>$52.75/ton</t>
  </si>
  <si>
    <t>$130 per year per developed parcel</t>
  </si>
  <si>
    <t>$42,160.04 - 4 of them, newest Commissioner gets paid $30,587.96</t>
  </si>
  <si>
    <t>Hyde</t>
  </si>
  <si>
    <t>QSCB Debt = $202,042</t>
  </si>
  <si>
    <t>Yes**</t>
  </si>
  <si>
    <t>Approx 40%**</t>
  </si>
  <si>
    <t>$180 Residential                                                $400 Business</t>
  </si>
  <si>
    <t>Chair - $6,000
Commissioners - $4,000</t>
  </si>
  <si>
    <t>**We started the solid waste availability fee program this year. Should be completely fee based by next year. Still gathering data.</t>
  </si>
  <si>
    <t>Iredell</t>
  </si>
  <si>
    <t>$41/Ton</t>
  </si>
  <si>
    <t>$60/Per household</t>
  </si>
  <si>
    <t>Yes, only accept waste from within the bounds of Iredell County</t>
  </si>
  <si>
    <t>Chair - $18,974                                                                              Commissioners - $15,427</t>
  </si>
  <si>
    <t>Jackson</t>
  </si>
  <si>
    <t>Sales Tax</t>
  </si>
  <si>
    <t>$66/ton</t>
  </si>
  <si>
    <t>$80 per household;                               $125 - 2-3 bedrooms;                             $140-4 Bedrooms;                                    $160-5 or more bedrooms;                   $125-Mobile Homes;                                    $5-per campsite or motel room;       $70-Business</t>
  </si>
  <si>
    <t>Chair-$19,061                                                                                        Commissioner - $13,562</t>
  </si>
  <si>
    <t>Johnston</t>
  </si>
  <si>
    <t>Pay As You Go</t>
  </si>
  <si>
    <t>$48/Ton</t>
  </si>
  <si>
    <t>$32,907 (Chair pay is slightly higher)</t>
  </si>
  <si>
    <t>Jones</t>
  </si>
  <si>
    <t>18% - 24%</t>
  </si>
  <si>
    <t>$100/ton</t>
  </si>
  <si>
    <t>Budgeted through General Fund</t>
  </si>
  <si>
    <t>Operate a Curbside Trash Collection Service through Contractor Agreement</t>
  </si>
  <si>
    <t>Chair - $13,559                                                                                               Non-Chair - 12,689</t>
  </si>
  <si>
    <t>Lee</t>
  </si>
  <si>
    <t>24% - 32%</t>
  </si>
  <si>
    <t>Yes - yard waste and land clearing only</t>
  </si>
  <si>
    <t>$43.00/ton - yard waste and land clearing debris only</t>
  </si>
  <si>
    <t>Chair - $15,703                                                                       Commissioners - $13,096</t>
  </si>
  <si>
    <t>Lenoir</t>
  </si>
  <si>
    <r>
      <t>MSW - $6</t>
    </r>
    <r>
      <rPr>
        <u val="singleAccounting"/>
        <sz val="10"/>
        <color rgb="FF000000"/>
        <rFont val="Aptos Light"/>
        <family val="2"/>
      </rPr>
      <t>2/Ton                                                                                          C&amp;D $57/ton                                                                                               LCID - $40/ton</t>
    </r>
  </si>
  <si>
    <t>$90/year</t>
  </si>
  <si>
    <t>Chair - $18,987                                                                                      Commissioners - $15,147</t>
  </si>
  <si>
    <t>Lincoln</t>
  </si>
  <si>
    <r>
      <t>MSW - $50</t>
    </r>
    <r>
      <rPr>
        <u val="singleAccounting"/>
        <sz val="10"/>
        <color rgb="FF000000"/>
        <rFont val="Aptos Light"/>
        <family val="2"/>
      </rPr>
      <t>/Ton                                                                                          C&amp;D $42/ton                                                                                              Other fees can be seen on Page 212 in the Ordinance</t>
    </r>
  </si>
  <si>
    <t>$145 per parcel</t>
  </si>
  <si>
    <t>Chair  -$16,500                                                                                                   Vice-Chair - $16,000                                                                                         All Other Commissioners - $15,000</t>
  </si>
  <si>
    <t>Macon</t>
  </si>
  <si>
    <t>Minimum of 25%, target of 30%</t>
  </si>
  <si>
    <t>Solid Waste Fees = $86,228                                           2% Supplement = $729,164</t>
  </si>
  <si>
    <t>$120 per developed parcel</t>
  </si>
  <si>
    <t>Chair - $13,799.94                                                                                         Others - $11,843.85</t>
  </si>
  <si>
    <t>Madison</t>
  </si>
  <si>
    <r>
      <t>MSW - $6</t>
    </r>
    <r>
      <rPr>
        <u val="singleAccounting"/>
        <sz val="10"/>
        <color rgb="FF000000"/>
        <rFont val="Aptos Light"/>
        <family val="2"/>
      </rPr>
      <t xml:space="preserve">0/Ton                                                                                          C&amp;D $50/ton                                                                                         </t>
    </r>
  </si>
  <si>
    <t>Chair - $7,702                                                                                                     Board Member $5,269</t>
  </si>
  <si>
    <t>Martin</t>
  </si>
  <si>
    <t>Fines/Forfeitures</t>
  </si>
  <si>
    <t>Chair - $11,713                                                                                                     Others - $10,567</t>
  </si>
  <si>
    <t>McDowell</t>
  </si>
  <si>
    <t>Transfer Station</t>
  </si>
  <si>
    <t>$72/ton</t>
  </si>
  <si>
    <t>Mecklenburg</t>
  </si>
  <si>
    <t xml:space="preserve">Combined GF/DSF at least  28% </t>
  </si>
  <si>
    <t>$1,483,917,731
(GF &amp; DSF)</t>
  </si>
  <si>
    <t>Yes. See note.</t>
  </si>
  <si>
    <t>Yes.</t>
  </si>
  <si>
    <t>See Fee Schedule here</t>
  </si>
  <si>
    <t xml:space="preserve">$54.50 per year on all mobile homes, single family, and multi-family residences. </t>
  </si>
  <si>
    <t>Rates and options vary for out-of-county</t>
  </si>
  <si>
    <t>Chair - $54,860
Commissioners - $43,888</t>
  </si>
  <si>
    <t>I did not include any school construction cost, only the debt for schools. Including CIP and Debt cost would be an eventual double counting. Also, we budget property tax and sales tax as a direct revenue to the debt service fund, rather than as a transfer from general fund.</t>
  </si>
  <si>
    <t>Mitchell</t>
  </si>
  <si>
    <t>ARTICLE 44 SALES TAX/                                                 SPECIAL APPROPRIATION</t>
  </si>
  <si>
    <t>Chair - $12,575.69                                                                                           Board Member $10,590.05</t>
  </si>
  <si>
    <t>Montgomery</t>
  </si>
  <si>
    <r>
      <t xml:space="preserve">$331,300 is in the Adopted Budget for SROs and a one-time 20% increase in teacher supplement - but </t>
    </r>
    <r>
      <rPr>
        <u val="singleAccounting"/>
        <sz val="10"/>
        <color theme="1"/>
        <rFont val="Aptos Light"/>
        <family val="2"/>
      </rPr>
      <t>not</t>
    </r>
    <r>
      <rPr>
        <sz val="10"/>
        <color theme="1"/>
        <rFont val="Aptos Light"/>
        <family val="2"/>
      </rPr>
      <t xml:space="preserve"> included in the total because the funding is one-time or contingent.</t>
    </r>
  </si>
  <si>
    <t>See note for fee schedule</t>
  </si>
  <si>
    <t>Ordinance - Pg 109</t>
  </si>
  <si>
    <t>Yearly capital expenses for schools are managed through a special revenue fund.  County franchises solid waste activities where we consent to a tipping fee charged by the franchisee.</t>
  </si>
  <si>
    <t>Moore</t>
  </si>
  <si>
    <t>Health Department -Nursing Position</t>
  </si>
  <si>
    <t>$65/ton</t>
  </si>
  <si>
    <t>The FY26 budget ordinance was approved 6/5/25 and amended 6/17/25 to include Opioid Settlement Funds, no changes to the General Fund.</t>
  </si>
  <si>
    <t>Nash</t>
  </si>
  <si>
    <t>Community College current: $3,152,902
Community  College capital: $707,534
Community College debt: $596,339</t>
  </si>
  <si>
    <t>$64 per ton - C&amp;D                                                                          $62 per ton - MSW</t>
  </si>
  <si>
    <t>County Residents only - $155   Municipal residents can purchase a permit for $75</t>
  </si>
  <si>
    <t>Chair - $14,754                                                                                                  Board - $12,915</t>
  </si>
  <si>
    <t>New Hanover</t>
  </si>
  <si>
    <t>Minimum of 16.7%; Anything above 21% is assigned to future capital needs</t>
  </si>
  <si>
    <t>Pre-k funding</t>
  </si>
  <si>
    <t>$52/ton</t>
  </si>
  <si>
    <t>Chair - $50,195                                                                               Commissioners - $40,156</t>
  </si>
  <si>
    <t>Northampton</t>
  </si>
  <si>
    <t>$85/ton - construction</t>
  </si>
  <si>
    <t xml:space="preserve">Chair - $20,416.56                                                                      Commissioners - $19,386.48 </t>
  </si>
  <si>
    <t>Onslow</t>
  </si>
  <si>
    <t>20%-25%</t>
  </si>
  <si>
    <t>Fine &amp; Forfeitures</t>
  </si>
  <si>
    <t>$57/ton</t>
  </si>
  <si>
    <t>Chair - $23,004                                                                                                 Vice-Chair - $21,504                                                                                         Board - $20,004</t>
  </si>
  <si>
    <t>Orange</t>
  </si>
  <si>
    <t>$  4,160,806              $   64,752,786</t>
  </si>
  <si>
    <t>Nurses, SROs and Enrollment Forecasting              Chapel Hill/Carrboro City Schools</t>
  </si>
  <si>
    <t>C&amp;D- $45/ton                                                                 Wood/Vegetative - $30/ton</t>
  </si>
  <si>
    <t>Chair - $31,161                                                                                                   Vice Chair - $25,975                                                                    Commissioners - $24,995</t>
  </si>
  <si>
    <t>Pamlico</t>
  </si>
  <si>
    <t>Debt payment for new school budgeted</t>
  </si>
  <si>
    <t>Chair - $12,591.96                                                                      Commissioners - $12,155.64</t>
  </si>
  <si>
    <t>Pasquotank</t>
  </si>
  <si>
    <t>$192 per developed parcel</t>
  </si>
  <si>
    <t>Pender</t>
  </si>
  <si>
    <t>$78 per ton for residents, $162 per ton for nonresidents</t>
  </si>
  <si>
    <t>No, but there is a user fee of $200.00 per household</t>
  </si>
  <si>
    <t>-</t>
  </si>
  <si>
    <t>One transfer station, 7 convenience sites across county</t>
  </si>
  <si>
    <t xml:space="preserve">Chair - $26,193                                                                                                Others - $21,665 </t>
  </si>
  <si>
    <t>$150,000 in fund balance appropriated specifically for employee benefits</t>
  </si>
  <si>
    <t>Perquimans</t>
  </si>
  <si>
    <t>No - we partner with ARHS</t>
  </si>
  <si>
    <t>Chair receives 700 per month plus $75 per meeting attended during quarter.  Commissioners receive 600 per month plus $75 per meeting attended during quarter.</t>
  </si>
  <si>
    <t>Person</t>
  </si>
  <si>
    <t>Lottery Funds</t>
  </si>
  <si>
    <t>Chair - $14,105                                                                                              Others - $11,209</t>
  </si>
  <si>
    <t>Pitt</t>
  </si>
  <si>
    <t>18-20%</t>
  </si>
  <si>
    <t>Community College</t>
  </si>
  <si>
    <t>MSW $60/ton                                                                                        C&amp;D $55/ton                                                                                 Residential SW is paid through the Household Fee</t>
  </si>
  <si>
    <t>Yes, a Single Family SW Fee</t>
  </si>
  <si>
    <t>$144 annually per residential unit</t>
  </si>
  <si>
    <t>$15,900 Chair receives $400/month mileage Vice receives $300/month mileage Regular Members receive $200/month mileage/expenses</t>
  </si>
  <si>
    <t>Polk</t>
  </si>
  <si>
    <t>Property - 98.81% RMV-100%</t>
  </si>
  <si>
    <t>Chair - $15,900                                                                                                    Vice-Chair - $15,513                                                                Commissioners - $15,134</t>
  </si>
  <si>
    <t>Randolph</t>
  </si>
  <si>
    <t>Post closure for older landfill, Contracted for newer landfill</t>
  </si>
  <si>
    <t xml:space="preserve">Chairman - $19,278.24                                                                                       Vice Chairman - $16,122.24                                                                          Commissioner - $15,438.24 </t>
  </si>
  <si>
    <t>Richmond</t>
  </si>
  <si>
    <t>$180 per year/per dwelling in unincorporated areas and $135/yr per dwelling in municipals limits. C&amp;D is a per ton charge of $64.50.</t>
  </si>
  <si>
    <t>We permit residential haulers</t>
  </si>
  <si>
    <t>Chair - $13,395                                                                                          Members - $12,554</t>
  </si>
  <si>
    <t>Robeson</t>
  </si>
  <si>
    <t>MSW $42.00/ton                                                                              C&amp;D $33.50/ton</t>
  </si>
  <si>
    <t>n/a</t>
  </si>
  <si>
    <t>Chair - $18,040                                                                            Commissioners - $23,2367</t>
  </si>
  <si>
    <t>Rockingham</t>
  </si>
  <si>
    <t>Rockingham no longer operates landfill.</t>
  </si>
  <si>
    <t>Chair -  $9,401                                                                               Commissioners - $8,201</t>
  </si>
  <si>
    <t>Not at this time.</t>
  </si>
  <si>
    <t>Rowan</t>
  </si>
  <si>
    <t>Charter School appropriation for classroom supplies</t>
  </si>
  <si>
    <t>MSW-Rowan County- $43                                                          Davie County-$46                                                                      Other County- $48</t>
  </si>
  <si>
    <t>Chairman salary-$19,586/$660 cell phone allowance/ $3,600 In county travel allowance                                                               Four Commissioners salary-$16,729 each/$3,600 In county travel allowance each</t>
  </si>
  <si>
    <t>Rutherford</t>
  </si>
  <si>
    <t>$80/ton - Commercial Industrial                                        $70/ton - Demolition Material                                             $45/ton - Metal/Brush</t>
  </si>
  <si>
    <t>$190 - County Households                     $95 - Homestead Houses/Disabled Veterans</t>
  </si>
  <si>
    <t>Sampson</t>
  </si>
  <si>
    <t>Chair - $15,528                                                                                               Vice-Chair - $14,028                                                                                         Board - $12,864</t>
  </si>
  <si>
    <t>Scotland</t>
  </si>
  <si>
    <t>Lease Payment $600,000                                           Legal Services $5,000                                            Lottery Funds $400,000</t>
  </si>
  <si>
    <t>Pay-Go</t>
  </si>
  <si>
    <t>Commercial Solid Waste over 2 tons: $62.75/ton; Under 2 tons $125.50/ton;                                    Construction and Demolition $47.75/ton</t>
  </si>
  <si>
    <t>Developed Parcel City Limits: $55  Outside City Limits $85</t>
  </si>
  <si>
    <t>Chairman - $12,393                                                                       Commissioners - $8,340</t>
  </si>
  <si>
    <t>Stanly</t>
  </si>
  <si>
    <t>$99 per household</t>
  </si>
  <si>
    <t>Chair - $10,690                                                                                                    Board - $9,432</t>
  </si>
  <si>
    <t>Stokes</t>
  </si>
  <si>
    <t>C&amp;D Residential $62 per ton;                                                    C&amp;D Commercial is $79 per ton;                                    Residential Household Waste no charge</t>
  </si>
  <si>
    <t>Yes, County Ordinance for Stokes Residents only</t>
  </si>
  <si>
    <t xml:space="preserve">Chair - $17,000                                                                             Commissioners - $15,000 </t>
  </si>
  <si>
    <t>Surry</t>
  </si>
  <si>
    <t>Not budgeted separately, rolled into Article 39</t>
  </si>
  <si>
    <t>$305,000-SURRY CO SCHOOLS CURRENT SUPPLEMENTAL FUNDING.  $405,000 SURRY-YADKIN WORKS PROGRAM W/ 3 SCHOOLS SYSTEMS, SURRY COMMUNITY COLLEGE, &amp; YADKIN CO</t>
  </si>
  <si>
    <t>$45/ton</t>
  </si>
  <si>
    <t>$57 per dwelling</t>
  </si>
  <si>
    <t>Franchise haulers</t>
  </si>
  <si>
    <t>$48,336 budgeted for 5 commissioners. Chair does receive higher pay.</t>
  </si>
  <si>
    <t>Swain</t>
  </si>
  <si>
    <t>Chair - $24,000.60                                                                   Commissioners - $8,999.90</t>
  </si>
  <si>
    <t>Transylvania</t>
  </si>
  <si>
    <t>Salary/benefits for school project manager</t>
  </si>
  <si>
    <t>Chair - $20,071.52                                                                    Commissioners - $15,341.28</t>
  </si>
  <si>
    <t>Not sure about the education section--let us know if you want us to list the capital fund differently</t>
  </si>
  <si>
    <t>Tyrrell</t>
  </si>
  <si>
    <t>Chair - $5,400                                                                                               Commissioners - $3,600</t>
  </si>
  <si>
    <t>Union</t>
  </si>
  <si>
    <t>See note - multiple tiers for each</t>
  </si>
  <si>
    <t xml:space="preserve"> FY26 -  $800,000</t>
  </si>
  <si>
    <t>Chair - $10,113 salary + Travel allowance of $7508. Commissioners - $8715 + Travel Allowance of $7508</t>
  </si>
  <si>
    <t>Vance</t>
  </si>
  <si>
    <t>$50/ton</t>
  </si>
  <si>
    <t>$146 Annual per Household</t>
  </si>
  <si>
    <t xml:space="preserve">Chair - $21,515.28                                                                    Commissioners - $18,273.84 </t>
  </si>
  <si>
    <t>Wake</t>
  </si>
  <si>
    <t xml:space="preserve">This amount of the operating allocation is funded from a capital reserve transfer for the administrative building lease.                                Debt Service Totals =  $355,276,000 - Debt Financing; $278,231,946- Debt Service  </t>
  </si>
  <si>
    <t>MSW = $35/ton at the South Wake Landfill                                      $47/ton at the East Wake Transfer Station ($2/ton state solid waste tax not included)                                                          All C&amp;D facilities in Wake County are privately owned.</t>
  </si>
  <si>
    <t>$20/household (developed only)</t>
  </si>
  <si>
    <t>$100/year per Licensed Hauler</t>
  </si>
  <si>
    <t>Warren</t>
  </si>
  <si>
    <t xml:space="preserve">$-   </t>
  </si>
  <si>
    <t>$75/ton                                                                                               Brush - $40/ton</t>
  </si>
  <si>
    <t>$150 Per Parcel</t>
  </si>
  <si>
    <t xml:space="preserve">Chair - $12,287                                                                                           Others-$10,255  </t>
  </si>
  <si>
    <t>Washington</t>
  </si>
  <si>
    <t xml:space="preserve">Real &amp; Personal - 95%  PUC &amp; RMV - 100% </t>
  </si>
  <si>
    <t>See Fee Schedule - Page 6</t>
  </si>
  <si>
    <t>Sometimes</t>
  </si>
  <si>
    <t>As needed</t>
  </si>
  <si>
    <t>$380 per household</t>
  </si>
  <si>
    <t>Yes - local landfill for C&amp;D only.</t>
  </si>
  <si>
    <t>Chair - $7,800                                                                                                    Others-$6,900</t>
  </si>
  <si>
    <t>Watauga</t>
  </si>
  <si>
    <t>Unofficial, 25% min</t>
  </si>
  <si>
    <t>$115.00 per year/per residence</t>
  </si>
  <si>
    <t>Chairman - $12,712                                                                               Others - $11,049</t>
  </si>
  <si>
    <t>Wayne</t>
  </si>
  <si>
    <t>SRO Funding (net of state grant funding)</t>
  </si>
  <si>
    <t>Chair - $16,045                                                                                                Others-$13,322</t>
  </si>
  <si>
    <t>Wilkes</t>
  </si>
  <si>
    <t>$85/ton</t>
  </si>
  <si>
    <t>N/a</t>
  </si>
  <si>
    <t>Wilson</t>
  </si>
  <si>
    <t>Community College/WCC</t>
  </si>
  <si>
    <t>See Ordinance</t>
  </si>
  <si>
    <t>Chair - $14,844
Others - $13,344</t>
  </si>
  <si>
    <t>Yadkin</t>
  </si>
  <si>
    <t>Property - 97.85% RMV - 100%</t>
  </si>
  <si>
    <t>Needs based 
and R/R lottery funds</t>
  </si>
  <si>
    <t>Pay as you go</t>
  </si>
  <si>
    <t>Yancey</t>
  </si>
  <si>
    <t>Timber Receipts</t>
  </si>
  <si>
    <t>Yes - Transfer Station</t>
  </si>
  <si>
    <t>$58.68/ton - Commercial Only</t>
  </si>
  <si>
    <t>Chair - $13,297                                                                                              Members = $12,189</t>
  </si>
  <si>
    <t xml:space="preserve">When our budget was adopted we had dramatically reduced the valuation numbers because we weren't sure how much Helene would impact.  </t>
  </si>
  <si>
    <t>TOTAL:</t>
  </si>
  <si>
    <t>AVERAGE:</t>
  </si>
  <si>
    <t>MIN:</t>
  </si>
  <si>
    <t>MAX:</t>
  </si>
  <si>
    <t xml:space="preserve">                   </t>
  </si>
  <si>
    <t>Here are a few NCACC resources that you might find useful in your work.</t>
  </si>
  <si>
    <t xml:space="preserve">Annual county map book: </t>
  </si>
  <si>
    <t>This publication summarizes data about all 100 counties on 30-ish indicators, including some tax and finance topics. You can see it and download the data at this link, or email us and we'll mail you a hard copy.</t>
  </si>
  <si>
    <t>https://www.ncacc.org/mapbook</t>
  </si>
  <si>
    <t xml:space="preserve">Annual COLA and merit survey: </t>
  </si>
  <si>
    <t>This is more useful during budget season and less useful the rest of the year, but, FYI.</t>
  </si>
  <si>
    <t>https://www.ncacc.org/research-and-publications/research/county-budget-and-tax/</t>
  </si>
  <si>
    <t>Monthly data sheets:</t>
  </si>
  <si>
    <t xml:space="preserve">These cover a wide range of topics, often related to the economy, and come out the 1st of the month. </t>
  </si>
  <si>
    <t>https://www.ncacc.org/research-and-publications/research/monthly-county-data-sheets/</t>
  </si>
  <si>
    <t>If you get our Weekly Update email, the latest monthly ata sheet is always linked there. If you don’t get the Weekly Update email and want to sign up, you can do that here:</t>
  </si>
  <si>
    <t>https://www.ncacc.org/research-and-publications/publications/weekly-update/subscribe-to-the-ncacc-weekly-update/</t>
  </si>
  <si>
    <r>
      <t>Monthly Sales Tax Distribution Estimates:</t>
    </r>
    <r>
      <rPr>
        <sz val="11"/>
        <color theme="9" tint="-0.499984740745262"/>
        <rFont val="Arial"/>
        <family val="2"/>
      </rPr>
      <t xml:space="preserve"> </t>
    </r>
  </si>
  <si>
    <t xml:space="preserve">NCDOR shares data with us that lets NCACC publish distribution estimates that give about 10 days’ advance notice of the actual distribution. </t>
  </si>
  <si>
    <t>You can see these at the following link, and you can also sign up to get this info monthly via email. Click on “distribution estimates” here:</t>
  </si>
  <si>
    <t>https://www.ncacc.org/research-and-publications/research/county-budget-and-tax/#sales</t>
  </si>
  <si>
    <t>Do you need something else? NCACC’s mission is to support you, your county managers, and your commissioners. Please reach out to the NCACC anytime!</t>
  </si>
  <si>
    <t>Catherine Moga-Bryant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</si>
</sst>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quot;$&quot;* #,##0.0000_);_(&quot;$&quot;* \(#,##0.0000\);_(&quot;$&quot;* &quot;-&quot;??_);_(@_)"/>
    <numFmt numFmtId="166" formatCode="&quot;$&quot;#,##0"/>
    <numFmt numFmtId="167" formatCode="_([$$-409]* #,##0_);_([$$-409]* \(#,##0\);_([$$-409]* &quot;-&quot;??_);_(@_)"/>
    <numFmt numFmtId="168" formatCode="#,##0.0"/>
    <numFmt numFmtId="169" formatCode="&quot;$&quot;#,##0.00"/>
    <numFmt numFmtId="170" formatCode="0.0%"/>
  </numFmts>
  <fonts count="38">
    <font>
      <sz val="11"/>
      <color theme="1"/>
      <name val="Aptos Narrow"/>
      <family val="2"/>
      <scheme val="minor"/>
    </font>
    <font>
      <sz val="11"/>
      <color theme="1"/>
      <name val="Aptos Narrow"/>
      <family val="2"/>
      <scheme val="minor"/>
    </font>
    <font>
      <b/>
      <sz val="12"/>
      <color theme="1"/>
      <name val="Aptos Narrow"/>
      <family val="2"/>
      <scheme val="minor"/>
    </font>
    <font>
      <b/>
      <sz val="14"/>
      <color theme="1"/>
      <name val="Aptos Narrow"/>
      <family val="2"/>
      <scheme val="minor"/>
    </font>
    <font>
      <sz val="11"/>
      <color theme="1"/>
      <name val="Arial"/>
      <family val="2"/>
    </font>
    <font>
      <b/>
      <sz val="11"/>
      <color rgb="FF666666"/>
      <name val="Arial"/>
      <family val="2"/>
    </font>
    <font>
      <sz val="11"/>
      <name val="Arial"/>
      <family val="2"/>
    </font>
    <font>
      <b/>
      <sz val="11"/>
      <color theme="9" tint="-0.499984740745262"/>
      <name val="Arial"/>
      <family val="2"/>
    </font>
    <font>
      <sz val="11"/>
      <color theme="9" tint="-0.499984740745262"/>
      <name val="Arial"/>
      <family val="2"/>
    </font>
    <font>
      <u/>
      <sz val="11"/>
      <color theme="10"/>
      <name val="Aptos Narrow"/>
      <family val="2"/>
      <scheme val="minor"/>
    </font>
    <font>
      <b/>
      <sz val="12"/>
      <color theme="9" tint="-0.499984740745262"/>
      <name val="Arial"/>
      <family val="2"/>
    </font>
    <font>
      <sz val="12"/>
      <color theme="1"/>
      <name val="Aptos Narrow"/>
      <family val="2"/>
      <scheme val="minor"/>
    </font>
    <font>
      <sz val="12"/>
      <color theme="1"/>
      <name val="Arial"/>
      <family val="2"/>
    </font>
    <font>
      <u/>
      <sz val="11"/>
      <color theme="3" tint="0.249977111117893"/>
      <name val="Aptos Narrow"/>
      <family val="2"/>
      <scheme val="minor"/>
    </font>
    <font>
      <sz val="12"/>
      <color theme="3" tint="0.249977111117893"/>
      <name val="Aptos Narrow"/>
      <family val="2"/>
      <scheme val="minor"/>
    </font>
    <font>
      <sz val="10"/>
      <name val="Arial"/>
      <family val="2"/>
    </font>
    <font>
      <sz val="10"/>
      <color theme="1"/>
      <name val="Aptos Light"/>
      <family val="2"/>
    </font>
    <font>
      <b/>
      <sz val="10"/>
      <color theme="1"/>
      <name val="Aptos Light"/>
      <family val="2"/>
    </font>
    <font>
      <u/>
      <sz val="10"/>
      <color theme="1"/>
      <name val="Aptos Light"/>
      <family val="2"/>
    </font>
    <font>
      <sz val="10"/>
      <name val="Aptos Light"/>
      <family val="2"/>
    </font>
    <font>
      <u/>
      <sz val="10"/>
      <color theme="10"/>
      <name val="Aptos Narrow"/>
      <family val="2"/>
      <scheme val="minor"/>
    </font>
    <font>
      <u/>
      <sz val="10"/>
      <color theme="10"/>
      <name val="Aptos Light"/>
      <family val="2"/>
    </font>
    <font>
      <sz val="10"/>
      <color rgb="FF000000"/>
      <name val="Aptos Light"/>
      <family val="2"/>
    </font>
    <font>
      <sz val="9"/>
      <color indexed="81"/>
      <name val="Tahoma"/>
      <family val="2"/>
    </font>
    <font>
      <b/>
      <sz val="9"/>
      <color indexed="81"/>
      <name val="Tahoma"/>
      <family val="2"/>
    </font>
    <font>
      <u/>
      <sz val="10"/>
      <color theme="3" tint="0.249977111117893"/>
      <name val="Aptos Light"/>
      <family val="2"/>
    </font>
    <font>
      <sz val="10"/>
      <color theme="3" tint="9.9978637043366805E-2"/>
      <name val="Aptos Light"/>
      <family val="2"/>
    </font>
    <font>
      <u val="singleAccounting"/>
      <sz val="10"/>
      <color rgb="FF000000"/>
      <name val="Aptos Light"/>
      <family val="2"/>
    </font>
    <font>
      <sz val="11"/>
      <color theme="1"/>
      <name val="Aptos Narrow"/>
      <family val="2"/>
      <scheme val="minor"/>
    </font>
    <font>
      <u val="singleAccounting"/>
      <sz val="10"/>
      <color theme="1"/>
      <name val="Aptos Light"/>
      <family val="2"/>
    </font>
    <font>
      <sz val="10"/>
      <color theme="4" tint="-0.499984740745262"/>
      <name val="Aptos Light"/>
      <family val="2"/>
    </font>
    <font>
      <sz val="10"/>
      <color indexed="8"/>
      <name val="Aptos Light"/>
      <family val="2"/>
    </font>
    <font>
      <sz val="10"/>
      <color theme="3" tint="0.249977111117893"/>
      <name val="Aptos Light"/>
      <family val="2"/>
    </font>
    <font>
      <b/>
      <sz val="11"/>
      <color theme="1"/>
      <name val="Arial"/>
      <family val="2"/>
    </font>
    <font>
      <i/>
      <sz val="11"/>
      <color theme="1"/>
      <name val="Arial"/>
      <family val="2"/>
    </font>
    <font>
      <u/>
      <sz val="11"/>
      <color theme="10"/>
      <name val="Arial"/>
      <family val="2"/>
    </font>
    <font>
      <b/>
      <sz val="11"/>
      <color rgb="FF275317"/>
      <name val="Arial"/>
    </font>
    <font>
      <sz val="11"/>
      <color rgb="FF275317"/>
      <name val="Arial"/>
    </font>
  </fonts>
  <fills count="23">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79998168889431442"/>
        <bgColor rgb="FF000000"/>
      </patternFill>
    </fill>
    <fill>
      <patternFill patternType="solid">
        <fgColor theme="3" tint="0.89999084444715716"/>
        <bgColor rgb="FF000000"/>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2" tint="-9.9978637043366805E-2"/>
        <bgColor rgb="FF000000"/>
      </patternFill>
    </fill>
    <fill>
      <patternFill patternType="solid">
        <fgColor rgb="FFDAF2D0"/>
        <bgColor rgb="FF000000"/>
      </patternFill>
    </fill>
    <fill>
      <patternFill patternType="solid">
        <fgColor rgb="FFDAE9F8"/>
        <bgColor rgb="FF000000"/>
      </patternFill>
    </fill>
    <fill>
      <patternFill patternType="solid">
        <fgColor rgb="FFFBE2D5"/>
        <bgColor rgb="FF000000"/>
      </patternFill>
    </fill>
    <fill>
      <patternFill patternType="solid">
        <fgColor theme="9" tint="0.79995117038483843"/>
        <bgColor indexed="64"/>
      </patternFill>
    </fill>
    <fill>
      <patternFill patternType="solid">
        <fgColor theme="3" tint="0.89996032593768116"/>
        <bgColor indexed="64"/>
      </patternFill>
    </fill>
    <fill>
      <patternFill patternType="solid">
        <fgColor rgb="FFD9F2D0"/>
        <bgColor rgb="FFD9F2D0"/>
      </patternFill>
    </fill>
    <fill>
      <patternFill patternType="solid">
        <fgColor rgb="FFDBE9F7"/>
        <bgColor rgb="FFDBE9F7"/>
      </patternFill>
    </fill>
    <fill>
      <patternFill patternType="solid">
        <fgColor theme="4" tint="0.79998168889431442"/>
        <bgColor rgb="FFC1E4F5"/>
      </patternFill>
    </fill>
    <fill>
      <patternFill patternType="solid">
        <fgColor theme="3" tint="0.89999084444715716"/>
        <bgColor rgb="FFD9F2D0"/>
      </patternFill>
    </fill>
    <fill>
      <patternFill patternType="solid">
        <fgColor theme="5" tint="0.79998168889431442"/>
        <bgColor rgb="FFFAE2D5"/>
      </patternFill>
    </fill>
    <fill>
      <patternFill patternType="solid">
        <fgColor theme="2" tint="-9.9978637043366805E-2"/>
        <bgColor rgb="FFD0D0D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5" fillId="0" borderId="0"/>
    <xf numFmtId="43" fontId="1" fillId="0" borderId="0" applyFont="0" applyFill="0" applyBorder="0" applyAlignment="0" applyProtection="0"/>
    <xf numFmtId="0" fontId="15" fillId="0" borderId="0"/>
    <xf numFmtId="0" fontId="28" fillId="0" borderId="0"/>
  </cellStyleXfs>
  <cellXfs count="295">
    <xf numFmtId="0" fontId="0" fillId="0" borderId="0" xfId="0"/>
    <xf numFmtId="0" fontId="2" fillId="0" borderId="0" xfId="0" applyFont="1"/>
    <xf numFmtId="0" fontId="3" fillId="0" borderId="0" xfId="0" applyFont="1"/>
    <xf numFmtId="0" fontId="11" fillId="0" borderId="0" xfId="0" applyFont="1" applyAlignment="1">
      <alignment vertical="top"/>
    </xf>
    <xf numFmtId="0" fontId="0" fillId="0" borderId="0" xfId="0" applyAlignment="1">
      <alignment vertical="top"/>
    </xf>
    <xf numFmtId="0" fontId="10" fillId="4" borderId="0" xfId="0" applyFont="1" applyFill="1" applyAlignment="1">
      <alignment vertical="top"/>
    </xf>
    <xf numFmtId="0" fontId="7" fillId="4" borderId="0" xfId="0" applyFont="1" applyFill="1" applyAlignment="1">
      <alignment vertical="top"/>
    </xf>
    <xf numFmtId="0" fontId="6" fillId="0" borderId="0" xfId="0" applyFont="1" applyAlignment="1">
      <alignment vertical="top" wrapText="1"/>
    </xf>
    <xf numFmtId="0" fontId="4" fillId="0" borderId="0" xfId="0" applyFont="1" applyAlignment="1">
      <alignment vertical="top" wrapText="1"/>
    </xf>
    <xf numFmtId="0" fontId="5" fillId="0" borderId="0" xfId="0" applyFont="1" applyAlignment="1">
      <alignment vertical="top"/>
    </xf>
    <xf numFmtId="0" fontId="4" fillId="0" borderId="0" xfId="0" applyFont="1" applyAlignment="1">
      <alignment vertical="top"/>
    </xf>
    <xf numFmtId="0" fontId="9" fillId="0" borderId="0" xfId="3" applyAlignment="1">
      <alignment vertical="top"/>
    </xf>
    <xf numFmtId="0" fontId="11" fillId="0" borderId="0" xfId="0" applyFont="1"/>
    <xf numFmtId="0" fontId="10" fillId="4" borderId="1" xfId="0" applyFont="1" applyFill="1" applyBorder="1" applyAlignment="1">
      <alignment vertical="top" wrapText="1"/>
    </xf>
    <xf numFmtId="0" fontId="7" fillId="4" borderId="1" xfId="0" applyFont="1" applyFill="1" applyBorder="1" applyAlignment="1">
      <alignment vertical="top" wrapText="1"/>
    </xf>
    <xf numFmtId="0" fontId="7" fillId="4" borderId="1" xfId="0" applyFont="1" applyFill="1" applyBorder="1" applyAlignment="1">
      <alignment wrapText="1"/>
    </xf>
    <xf numFmtId="0" fontId="4" fillId="4" borderId="1" xfId="0" applyFont="1" applyFill="1" applyBorder="1" applyAlignment="1">
      <alignment wrapText="1"/>
    </xf>
    <xf numFmtId="0" fontId="12" fillId="0" borderId="0" xfId="0" applyFont="1" applyAlignment="1">
      <alignment wrapText="1"/>
    </xf>
    <xf numFmtId="0" fontId="4" fillId="0" borderId="0" xfId="0" applyFont="1" applyAlignment="1">
      <alignment wrapText="1"/>
    </xf>
    <xf numFmtId="0" fontId="4" fillId="0" borderId="2" xfId="0" applyFont="1" applyBorder="1" applyAlignment="1">
      <alignment vertical="top" wrapText="1"/>
    </xf>
    <xf numFmtId="0" fontId="4" fillId="0" borderId="2" xfId="0" applyFont="1" applyBorder="1" applyAlignment="1">
      <alignment wrapText="1"/>
    </xf>
    <xf numFmtId="0" fontId="4" fillId="0" borderId="4" xfId="0" applyFont="1" applyBorder="1" applyAlignment="1">
      <alignment wrapText="1"/>
    </xf>
    <xf numFmtId="0" fontId="4" fillId="0" borderId="4" xfId="0" applyFont="1" applyBorder="1" applyAlignment="1">
      <alignment vertical="top" wrapText="1"/>
    </xf>
    <xf numFmtId="0" fontId="13" fillId="0" borderId="3" xfId="3" applyFont="1" applyBorder="1" applyAlignment="1">
      <alignment wrapText="1"/>
    </xf>
    <xf numFmtId="0" fontId="14" fillId="0" borderId="0" xfId="0" applyFont="1"/>
    <xf numFmtId="0" fontId="13" fillId="0" borderId="4" xfId="3" applyFont="1" applyBorder="1" applyAlignment="1">
      <alignment wrapText="1"/>
    </xf>
    <xf numFmtId="0" fontId="16" fillId="4" borderId="1" xfId="0" applyFont="1" applyFill="1" applyBorder="1" applyAlignment="1">
      <alignment horizontal="center" vertical="center" wrapText="1"/>
    </xf>
    <xf numFmtId="0" fontId="16" fillId="0" borderId="0" xfId="0" applyFont="1"/>
    <xf numFmtId="0" fontId="16"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9" fillId="4" borderId="1" xfId="4" applyFont="1" applyFill="1" applyBorder="1" applyAlignment="1">
      <alignment vertical="center"/>
    </xf>
    <xf numFmtId="0" fontId="16" fillId="4" borderId="1" xfId="0" applyFont="1" applyFill="1" applyBorder="1" applyAlignment="1">
      <alignment vertical="center"/>
    </xf>
    <xf numFmtId="164" fontId="16" fillId="2" borderId="1" xfId="1" applyNumberFormat="1" applyFont="1" applyFill="1" applyBorder="1" applyAlignment="1">
      <alignment vertical="center"/>
    </xf>
    <xf numFmtId="164" fontId="16" fillId="3" borderId="1" xfId="1" applyNumberFormat="1" applyFont="1" applyFill="1" applyBorder="1" applyAlignment="1">
      <alignment vertical="center"/>
    </xf>
    <xf numFmtId="165" fontId="16" fillId="3" borderId="1" xfId="1" applyNumberFormat="1" applyFont="1" applyFill="1" applyBorder="1" applyAlignment="1">
      <alignment vertical="center"/>
    </xf>
    <xf numFmtId="164" fontId="16" fillId="4" borderId="1" xfId="1" applyNumberFormat="1" applyFont="1" applyFill="1" applyBorder="1" applyAlignment="1">
      <alignment vertical="center"/>
    </xf>
    <xf numFmtId="0" fontId="16" fillId="4" borderId="1" xfId="0" applyFont="1" applyFill="1" applyBorder="1" applyAlignment="1">
      <alignment horizontal="right" vertical="center"/>
    </xf>
    <xf numFmtId="164" fontId="16" fillId="5" borderId="1" xfId="1" applyNumberFormat="1" applyFont="1" applyFill="1" applyBorder="1" applyAlignment="1">
      <alignment vertical="center"/>
    </xf>
    <xf numFmtId="0" fontId="19" fillId="4" borderId="1" xfId="4" applyFont="1" applyFill="1" applyBorder="1" applyAlignment="1">
      <alignment horizontal="left" vertical="center"/>
    </xf>
    <xf numFmtId="0" fontId="16" fillId="4" borderId="1" xfId="0" applyFont="1" applyFill="1" applyBorder="1" applyAlignment="1">
      <alignment horizontal="left" vertical="center" wrapText="1"/>
    </xf>
    <xf numFmtId="9" fontId="16" fillId="2" borderId="1" xfId="2" applyFont="1" applyFill="1" applyBorder="1" applyAlignment="1">
      <alignment horizontal="center" vertical="center"/>
    </xf>
    <xf numFmtId="0" fontId="16" fillId="3" borderId="1" xfId="0" applyFont="1" applyFill="1" applyBorder="1" applyAlignment="1">
      <alignment horizontal="center" vertical="center"/>
    </xf>
    <xf numFmtId="10" fontId="16" fillId="3" borderId="1" xfId="2" applyNumberFormat="1" applyFont="1" applyFill="1" applyBorder="1" applyAlignment="1">
      <alignment horizontal="center" vertical="center"/>
    </xf>
    <xf numFmtId="164" fontId="16" fillId="5" borderId="1" xfId="1" applyNumberFormat="1" applyFont="1" applyFill="1" applyBorder="1" applyAlignment="1">
      <alignment horizontal="left" vertical="center" wrapText="1"/>
    </xf>
    <xf numFmtId="0" fontId="16" fillId="4" borderId="1" xfId="0" applyFont="1" applyFill="1" applyBorder="1" applyAlignment="1">
      <alignment horizontal="center" vertical="center"/>
    </xf>
    <xf numFmtId="164" fontId="16" fillId="4" borderId="1" xfId="1" applyNumberFormat="1" applyFont="1" applyFill="1" applyBorder="1" applyAlignment="1">
      <alignment horizontal="center" vertical="center"/>
    </xf>
    <xf numFmtId="0" fontId="16" fillId="5" borderId="1" xfId="0" applyFont="1" applyFill="1" applyBorder="1" applyAlignment="1">
      <alignment horizontal="center" vertical="center"/>
    </xf>
    <xf numFmtId="0" fontId="0" fillId="0" borderId="0" xfId="0" applyAlignment="1">
      <alignment horizontal="center"/>
    </xf>
    <xf numFmtId="0" fontId="16" fillId="0" borderId="0" xfId="0" applyFont="1" applyAlignment="1">
      <alignment horizontal="center"/>
    </xf>
    <xf numFmtId="164" fontId="22" fillId="8" borderId="1" xfId="1" applyNumberFormat="1" applyFont="1" applyFill="1" applyBorder="1" applyAlignment="1">
      <alignment vertical="center"/>
    </xf>
    <xf numFmtId="9" fontId="22" fillId="8" borderId="1" xfId="2" applyFont="1" applyFill="1" applyBorder="1" applyAlignment="1">
      <alignment horizontal="center" vertical="center"/>
    </xf>
    <xf numFmtId="164" fontId="22" fillId="9" borderId="1" xfId="1" applyNumberFormat="1" applyFont="1" applyFill="1" applyBorder="1" applyAlignment="1">
      <alignment vertical="center"/>
    </xf>
    <xf numFmtId="0" fontId="22" fillId="9" borderId="1" xfId="0" applyFont="1" applyFill="1" applyBorder="1" applyAlignment="1">
      <alignment horizontal="center" vertical="center"/>
    </xf>
    <xf numFmtId="165" fontId="22" fillId="9" borderId="1" xfId="1" applyNumberFormat="1" applyFont="1" applyFill="1" applyBorder="1" applyAlignment="1">
      <alignment vertical="center"/>
    </xf>
    <xf numFmtId="10" fontId="22" fillId="9" borderId="1" xfId="0" applyNumberFormat="1" applyFont="1" applyFill="1" applyBorder="1" applyAlignment="1">
      <alignment horizontal="center" vertical="center"/>
    </xf>
    <xf numFmtId="164" fontId="22" fillId="7" borderId="1" xfId="1" applyNumberFormat="1" applyFont="1" applyFill="1" applyBorder="1" applyAlignment="1">
      <alignment vertical="center"/>
    </xf>
    <xf numFmtId="0" fontId="22" fillId="7" borderId="1" xfId="0" applyFont="1" applyFill="1" applyBorder="1" applyAlignment="1">
      <alignment horizontal="center" vertical="center"/>
    </xf>
    <xf numFmtId="0" fontId="22" fillId="10" borderId="1" xfId="0" applyFont="1" applyFill="1" applyBorder="1" applyAlignment="1">
      <alignment horizontal="center" vertical="center"/>
    </xf>
    <xf numFmtId="0" fontId="22" fillId="10" borderId="1" xfId="0" applyFont="1" applyFill="1" applyBorder="1" applyAlignment="1">
      <alignment horizontal="center" vertical="center" wrapText="1"/>
    </xf>
    <xf numFmtId="3" fontId="16" fillId="2" borderId="1" xfId="0" applyNumberFormat="1" applyFont="1" applyFill="1" applyBorder="1" applyAlignment="1">
      <alignment horizontal="center" vertical="center"/>
    </xf>
    <xf numFmtId="3" fontId="22" fillId="8" borderId="1" xfId="0" applyNumberFormat="1" applyFont="1" applyFill="1" applyBorder="1" applyAlignment="1">
      <alignment horizontal="center" vertical="center"/>
    </xf>
    <xf numFmtId="0" fontId="22" fillId="7" borderId="1" xfId="0" applyFont="1" applyFill="1" applyBorder="1" applyAlignment="1">
      <alignment horizontal="left" vertical="center" wrapText="1"/>
    </xf>
    <xf numFmtId="44" fontId="16" fillId="5" borderId="1" xfId="1" applyFont="1" applyFill="1" applyBorder="1" applyAlignment="1">
      <alignment horizontal="center" vertical="center"/>
    </xf>
    <xf numFmtId="164" fontId="16" fillId="2" borderId="1" xfId="1" applyNumberFormat="1" applyFont="1" applyFill="1" applyBorder="1" applyAlignment="1">
      <alignment horizontal="left" vertical="center"/>
    </xf>
    <xf numFmtId="0" fontId="16" fillId="6" borderId="1" xfId="0" applyFont="1" applyFill="1" applyBorder="1" applyAlignment="1">
      <alignment horizontal="left" vertical="center" wrapText="1"/>
    </xf>
    <xf numFmtId="164" fontId="16" fillId="3" borderId="1" xfId="1" applyNumberFormat="1" applyFont="1" applyFill="1" applyBorder="1" applyAlignment="1">
      <alignment horizontal="left" vertical="center"/>
    </xf>
    <xf numFmtId="0" fontId="16" fillId="3" borderId="1" xfId="1" applyNumberFormat="1" applyFont="1" applyFill="1" applyBorder="1" applyAlignment="1">
      <alignment horizontal="center" vertical="center"/>
    </xf>
    <xf numFmtId="165" fontId="16" fillId="3" borderId="1" xfId="1" applyNumberFormat="1" applyFont="1" applyFill="1" applyBorder="1" applyAlignment="1">
      <alignment horizontal="left" vertical="center"/>
    </xf>
    <xf numFmtId="164" fontId="16" fillId="4" borderId="1" xfId="1" applyNumberFormat="1" applyFont="1" applyFill="1" applyBorder="1" applyAlignment="1">
      <alignment vertical="center" wrapText="1"/>
    </xf>
    <xf numFmtId="3" fontId="16" fillId="2" borderId="1" xfId="0" applyNumberFormat="1" applyFont="1" applyFill="1" applyBorder="1" applyAlignment="1">
      <alignment horizontal="center" vertical="center" wrapText="1"/>
    </xf>
    <xf numFmtId="164" fontId="16" fillId="2" borderId="1" xfId="1" applyNumberFormat="1" applyFont="1" applyFill="1" applyBorder="1" applyAlignment="1">
      <alignment vertical="center" wrapText="1"/>
    </xf>
    <xf numFmtId="9" fontId="16" fillId="2" borderId="1" xfId="2" applyFont="1" applyFill="1" applyBorder="1" applyAlignment="1">
      <alignment horizontal="center" vertical="center" wrapText="1"/>
    </xf>
    <xf numFmtId="164" fontId="16" fillId="3" borderId="1" xfId="1" applyNumberFormat="1" applyFont="1" applyFill="1" applyBorder="1" applyAlignment="1">
      <alignment vertical="center" wrapText="1"/>
    </xf>
    <xf numFmtId="165" fontId="16" fillId="3" borderId="1" xfId="1" applyNumberFormat="1" applyFont="1" applyFill="1" applyBorder="1" applyAlignment="1">
      <alignment vertical="center" wrapText="1"/>
    </xf>
    <xf numFmtId="10" fontId="16" fillId="3" borderId="1" xfId="2" applyNumberFormat="1" applyFont="1" applyFill="1" applyBorder="1" applyAlignment="1">
      <alignment horizontal="center" vertical="center" wrapText="1"/>
    </xf>
    <xf numFmtId="166" fontId="16" fillId="2" borderId="1" xfId="0" applyNumberFormat="1" applyFont="1" applyFill="1" applyBorder="1" applyAlignment="1">
      <alignment vertical="center"/>
    </xf>
    <xf numFmtId="164" fontId="16" fillId="3" borderId="1" xfId="1" applyNumberFormat="1" applyFont="1" applyFill="1" applyBorder="1" applyAlignment="1">
      <alignment horizontal="center" vertical="center" wrapText="1"/>
    </xf>
    <xf numFmtId="0" fontId="16" fillId="5" borderId="1" xfId="0" applyFont="1" applyFill="1" applyBorder="1" applyAlignment="1">
      <alignment vertical="center" wrapText="1"/>
    </xf>
    <xf numFmtId="44" fontId="16" fillId="5" borderId="1" xfId="1" applyFont="1" applyFill="1" applyBorder="1" applyAlignment="1">
      <alignment vertical="center"/>
    </xf>
    <xf numFmtId="164" fontId="16" fillId="5" borderId="1" xfId="1" applyNumberFormat="1" applyFont="1" applyFill="1" applyBorder="1" applyAlignment="1">
      <alignment horizontal="center" vertical="center"/>
    </xf>
    <xf numFmtId="4" fontId="16" fillId="2" borderId="1" xfId="0" applyNumberFormat="1" applyFont="1" applyFill="1" applyBorder="1" applyAlignment="1">
      <alignment horizontal="center" vertical="center"/>
    </xf>
    <xf numFmtId="0" fontId="16" fillId="4" borderId="1" xfId="0" applyFont="1" applyFill="1" applyBorder="1" applyAlignment="1">
      <alignment horizontal="left" vertical="center"/>
    </xf>
    <xf numFmtId="164" fontId="16" fillId="15" borderId="1" xfId="1" applyNumberFormat="1" applyFont="1" applyFill="1" applyBorder="1" applyAlignment="1">
      <alignment vertical="center"/>
    </xf>
    <xf numFmtId="164" fontId="16" fillId="16" borderId="1" xfId="1" applyNumberFormat="1" applyFont="1" applyFill="1" applyBorder="1" applyAlignment="1">
      <alignment vertical="center"/>
    </xf>
    <xf numFmtId="44" fontId="16" fillId="16" borderId="1" xfId="1" applyFont="1" applyFill="1" applyBorder="1" applyAlignment="1">
      <alignment vertical="center"/>
    </xf>
    <xf numFmtId="3" fontId="16" fillId="16" borderId="1" xfId="0" applyNumberFormat="1" applyFont="1" applyFill="1" applyBorder="1" applyAlignment="1">
      <alignment horizontal="center" vertical="center"/>
    </xf>
    <xf numFmtId="9" fontId="16" fillId="16" borderId="1" xfId="0" applyNumberFormat="1" applyFont="1" applyFill="1" applyBorder="1" applyAlignment="1">
      <alignment horizontal="center" vertical="center"/>
    </xf>
    <xf numFmtId="0" fontId="16" fillId="15" borderId="1" xfId="0" applyFont="1" applyFill="1" applyBorder="1" applyAlignment="1">
      <alignment horizontal="center" vertical="center"/>
    </xf>
    <xf numFmtId="164" fontId="16" fillId="15" borderId="1" xfId="1" applyNumberFormat="1" applyFont="1" applyFill="1" applyBorder="1" applyAlignment="1">
      <alignment horizontal="center" vertical="center"/>
    </xf>
    <xf numFmtId="0" fontId="22" fillId="13" borderId="1" xfId="0" applyFont="1" applyFill="1" applyBorder="1" applyAlignment="1">
      <alignment horizontal="center" vertical="center"/>
    </xf>
    <xf numFmtId="9" fontId="22" fillId="13" borderId="1" xfId="0" applyNumberFormat="1" applyFont="1" applyFill="1" applyBorder="1" applyAlignment="1">
      <alignment horizontal="center" vertical="center"/>
    </xf>
    <xf numFmtId="164" fontId="22" fillId="13" borderId="1" xfId="1" applyNumberFormat="1" applyFont="1" applyFill="1" applyBorder="1" applyAlignment="1">
      <alignment horizontal="center" vertical="center"/>
    </xf>
    <xf numFmtId="0" fontId="22" fillId="14" borderId="1" xfId="0" applyFont="1" applyFill="1" applyBorder="1" applyAlignment="1">
      <alignment horizontal="center" vertical="center"/>
    </xf>
    <xf numFmtId="44" fontId="16" fillId="5" borderId="1" xfId="1" applyFont="1" applyFill="1" applyBorder="1" applyAlignment="1">
      <alignment horizontal="center" vertical="center" wrapText="1"/>
    </xf>
    <xf numFmtId="0" fontId="22" fillId="12" borderId="1" xfId="0" applyFont="1" applyFill="1" applyBorder="1" applyAlignment="1">
      <alignment horizontal="left" vertical="center" wrapText="1"/>
    </xf>
    <xf numFmtId="164" fontId="22" fillId="12" borderId="1" xfId="1" applyNumberFormat="1" applyFont="1" applyFill="1" applyBorder="1" applyAlignment="1">
      <alignment vertical="center"/>
    </xf>
    <xf numFmtId="10" fontId="22" fillId="14" borderId="1" xfId="0" applyNumberFormat="1" applyFont="1" applyFill="1" applyBorder="1" applyAlignment="1">
      <alignment horizontal="center" vertical="center"/>
    </xf>
    <xf numFmtId="165" fontId="22" fillId="14" borderId="1" xfId="1" applyNumberFormat="1" applyFont="1" applyFill="1" applyBorder="1" applyAlignment="1">
      <alignment vertical="center"/>
    </xf>
    <xf numFmtId="164" fontId="22" fillId="13" borderId="1" xfId="1" applyNumberFormat="1" applyFont="1" applyFill="1" applyBorder="1" applyAlignment="1">
      <alignment vertical="center"/>
    </xf>
    <xf numFmtId="164" fontId="22" fillId="14" borderId="1" xfId="1" applyNumberFormat="1" applyFont="1" applyFill="1" applyBorder="1" applyAlignment="1">
      <alignment vertical="center"/>
    </xf>
    <xf numFmtId="164" fontId="16" fillId="5" borderId="1" xfId="1" applyNumberFormat="1" applyFont="1" applyFill="1" applyBorder="1" applyAlignment="1">
      <alignment horizontal="center" vertical="center" wrapText="1"/>
    </xf>
    <xf numFmtId="164" fontId="22" fillId="8" borderId="1" xfId="1" applyNumberFormat="1" applyFont="1" applyFill="1" applyBorder="1" applyAlignment="1">
      <alignment horizontal="center" vertical="center"/>
    </xf>
    <xf numFmtId="0" fontId="16" fillId="4" borderId="1" xfId="0" applyFont="1" applyFill="1" applyBorder="1" applyAlignment="1">
      <alignment vertical="center" wrapText="1"/>
    </xf>
    <xf numFmtId="164" fontId="16" fillId="4" borderId="1" xfId="1" applyNumberFormat="1" applyFont="1" applyFill="1" applyBorder="1" applyAlignment="1">
      <alignment horizontal="center" vertical="center" wrapText="1"/>
    </xf>
    <xf numFmtId="0" fontId="16" fillId="0" borderId="0" xfId="0" applyFont="1" applyAlignment="1">
      <alignment vertical="center"/>
    </xf>
    <xf numFmtId="0" fontId="16" fillId="0" borderId="0" xfId="0" applyFont="1" applyAlignment="1">
      <alignment horizontal="center" vertical="center"/>
    </xf>
    <xf numFmtId="0" fontId="22" fillId="2" borderId="1" xfId="0" applyFont="1" applyFill="1" applyBorder="1" applyAlignment="1">
      <alignment horizontal="center" vertical="center"/>
    </xf>
    <xf numFmtId="164" fontId="22" fillId="2" borderId="1" xfId="1" applyNumberFormat="1" applyFont="1" applyFill="1" applyBorder="1" applyAlignment="1">
      <alignment horizontal="center" vertical="center"/>
    </xf>
    <xf numFmtId="164" fontId="22" fillId="3" borderId="1" xfId="1" applyNumberFormat="1" applyFont="1" applyFill="1" applyBorder="1" applyAlignment="1">
      <alignment horizontal="center" vertical="center"/>
    </xf>
    <xf numFmtId="0" fontId="22" fillId="3" borderId="1" xfId="0" applyFont="1" applyFill="1" applyBorder="1" applyAlignment="1">
      <alignment horizontal="center" vertical="center"/>
    </xf>
    <xf numFmtId="165" fontId="22" fillId="3" borderId="1" xfId="1" applyNumberFormat="1" applyFont="1" applyFill="1" applyBorder="1" applyAlignment="1">
      <alignment horizontal="center" vertical="center"/>
    </xf>
    <xf numFmtId="10" fontId="22" fillId="3" borderId="1" xfId="2" applyNumberFormat="1" applyFont="1" applyFill="1" applyBorder="1" applyAlignment="1">
      <alignment horizontal="center" vertical="center"/>
    </xf>
    <xf numFmtId="0" fontId="22" fillId="4" borderId="1" xfId="0" applyFont="1" applyFill="1" applyBorder="1" applyAlignment="1">
      <alignment horizontal="center" vertical="center"/>
    </xf>
    <xf numFmtId="164" fontId="22" fillId="4" borderId="1" xfId="1" applyNumberFormat="1" applyFont="1" applyFill="1" applyBorder="1" applyAlignment="1">
      <alignment horizontal="center" vertical="center"/>
    </xf>
    <xf numFmtId="0" fontId="22" fillId="5" borderId="1" xfId="0" applyFont="1" applyFill="1" applyBorder="1" applyAlignment="1">
      <alignment horizontal="center" vertical="center"/>
    </xf>
    <xf numFmtId="6" fontId="16" fillId="5" borderId="1" xfId="0" applyNumberFormat="1" applyFont="1" applyFill="1" applyBorder="1" applyAlignment="1">
      <alignment horizontal="center" vertical="center" wrapText="1"/>
    </xf>
    <xf numFmtId="8" fontId="22" fillId="10" borderId="1" xfId="0" applyNumberFormat="1" applyFont="1" applyFill="1" applyBorder="1" applyAlignment="1">
      <alignment horizontal="center" vertical="center"/>
    </xf>
    <xf numFmtId="0" fontId="25" fillId="6" borderId="1" xfId="3" applyFont="1" applyFill="1" applyBorder="1" applyAlignment="1">
      <alignment vertical="center"/>
    </xf>
    <xf numFmtId="164" fontId="16" fillId="2" borderId="1" xfId="1" applyNumberFormat="1" applyFont="1" applyFill="1" applyBorder="1" applyAlignment="1">
      <alignment horizontal="center" vertical="center"/>
    </xf>
    <xf numFmtId="164" fontId="16" fillId="4" borderId="1" xfId="1" applyNumberFormat="1" applyFont="1" applyFill="1" applyBorder="1" applyAlignment="1">
      <alignment horizontal="right" vertical="center"/>
    </xf>
    <xf numFmtId="44" fontId="16" fillId="4" borderId="1" xfId="1" applyFont="1" applyFill="1" applyBorder="1" applyAlignment="1">
      <alignment vertical="center"/>
    </xf>
    <xf numFmtId="0" fontId="16" fillId="5" borderId="1" xfId="0" applyFont="1" applyFill="1" applyBorder="1" applyAlignment="1">
      <alignment vertical="center"/>
    </xf>
    <xf numFmtId="0" fontId="16" fillId="5" borderId="1" xfId="0" applyFont="1" applyFill="1" applyBorder="1" applyAlignment="1">
      <alignment horizontal="left" vertical="center" wrapText="1"/>
    </xf>
    <xf numFmtId="0" fontId="22" fillId="12" borderId="1" xfId="0" applyFont="1" applyFill="1" applyBorder="1" applyAlignment="1">
      <alignment horizontal="left" vertical="center"/>
    </xf>
    <xf numFmtId="3" fontId="22" fillId="13" borderId="1" xfId="0" applyNumberFormat="1" applyFont="1" applyFill="1" applyBorder="1" applyAlignment="1">
      <alignment horizontal="center" vertical="center"/>
    </xf>
    <xf numFmtId="0" fontId="16" fillId="6" borderId="1" xfId="1" applyNumberFormat="1" applyFont="1" applyFill="1" applyBorder="1" applyAlignment="1">
      <alignment horizontal="left" vertical="center" wrapText="1"/>
    </xf>
    <xf numFmtId="0" fontId="16" fillId="4" borderId="1" xfId="1" applyNumberFormat="1" applyFont="1" applyFill="1" applyBorder="1" applyAlignment="1">
      <alignment vertical="center" wrapText="1"/>
    </xf>
    <xf numFmtId="8" fontId="16" fillId="5" borderId="1" xfId="0" applyNumberFormat="1" applyFont="1" applyFill="1" applyBorder="1" applyAlignment="1">
      <alignment horizontal="center" vertical="center"/>
    </xf>
    <xf numFmtId="0" fontId="22" fillId="12" borderId="1" xfId="0" applyFont="1" applyFill="1" applyBorder="1" applyAlignment="1">
      <alignment horizontal="center" vertical="center"/>
    </xf>
    <xf numFmtId="168" fontId="16" fillId="2" borderId="1" xfId="0" applyNumberFormat="1" applyFont="1" applyFill="1" applyBorder="1" applyAlignment="1">
      <alignment horizontal="center" vertical="center"/>
    </xf>
    <xf numFmtId="0" fontId="16" fillId="5" borderId="1" xfId="1" applyNumberFormat="1" applyFont="1" applyFill="1" applyBorder="1" applyAlignment="1">
      <alignment horizontal="center" vertical="center" wrapText="1"/>
    </xf>
    <xf numFmtId="6" fontId="22" fillId="10" borderId="1" xfId="0" applyNumberFormat="1" applyFont="1" applyFill="1" applyBorder="1" applyAlignment="1">
      <alignment horizontal="center" vertical="center"/>
    </xf>
    <xf numFmtId="0" fontId="16" fillId="4" borderId="1" xfId="4" applyFont="1" applyFill="1" applyBorder="1" applyAlignment="1">
      <alignment horizontal="left" vertical="center"/>
    </xf>
    <xf numFmtId="9" fontId="16" fillId="2" borderId="1" xfId="0" applyNumberFormat="1" applyFont="1" applyFill="1" applyBorder="1" applyAlignment="1">
      <alignment horizontal="center" vertical="center" wrapText="1"/>
    </xf>
    <xf numFmtId="2" fontId="16" fillId="2" borderId="1" xfId="5" applyNumberFormat="1" applyFont="1" applyFill="1" applyBorder="1" applyAlignment="1">
      <alignment horizontal="center" vertical="center" wrapText="1"/>
    </xf>
    <xf numFmtId="1" fontId="16" fillId="3" borderId="1" xfId="5"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164" fontId="22" fillId="12" borderId="1" xfId="1" applyNumberFormat="1" applyFont="1" applyFill="1" applyBorder="1" applyAlignment="1">
      <alignment horizontal="center" vertical="center"/>
    </xf>
    <xf numFmtId="0" fontId="16" fillId="4" borderId="1" xfId="0" applyFont="1" applyFill="1" applyBorder="1" applyAlignment="1">
      <alignment horizontal="left" vertical="top" wrapText="1"/>
    </xf>
    <xf numFmtId="6" fontId="16" fillId="5" borderId="1" xfId="0" applyNumberFormat="1" applyFont="1" applyFill="1" applyBorder="1" applyAlignment="1">
      <alignment horizontal="center" vertical="center"/>
    </xf>
    <xf numFmtId="0" fontId="16" fillId="5" borderId="1" xfId="1" applyNumberFormat="1" applyFont="1" applyFill="1" applyBorder="1" applyAlignment="1">
      <alignment vertical="center" wrapText="1"/>
    </xf>
    <xf numFmtId="0" fontId="16" fillId="2" borderId="1" xfId="0" applyFont="1" applyFill="1" applyBorder="1" applyAlignment="1">
      <alignment horizontal="center" vertical="center"/>
    </xf>
    <xf numFmtId="10" fontId="16" fillId="3" borderId="1" xfId="0" applyNumberFormat="1" applyFont="1" applyFill="1" applyBorder="1" applyAlignment="1">
      <alignment horizontal="center" vertical="center"/>
    </xf>
    <xf numFmtId="164" fontId="16" fillId="2" borderId="1" xfId="1" applyNumberFormat="1" applyFont="1" applyFill="1" applyBorder="1" applyAlignment="1">
      <alignment horizontal="center" vertical="center" wrapText="1"/>
    </xf>
    <xf numFmtId="166" fontId="16" fillId="2" borderId="1" xfId="0" applyNumberFormat="1" applyFont="1" applyFill="1" applyBorder="1" applyAlignment="1">
      <alignment horizontal="center" vertical="center" wrapText="1"/>
    </xf>
    <xf numFmtId="164" fontId="16" fillId="3" borderId="1" xfId="1" applyNumberFormat="1" applyFont="1" applyFill="1" applyBorder="1" applyAlignment="1">
      <alignment horizontal="center" vertical="center"/>
    </xf>
    <xf numFmtId="165" fontId="16" fillId="3" borderId="1" xfId="1" applyNumberFormat="1" applyFont="1" applyFill="1" applyBorder="1" applyAlignment="1">
      <alignment horizontal="center" vertical="center"/>
    </xf>
    <xf numFmtId="164" fontId="16" fillId="5" borderId="1" xfId="1" applyNumberFormat="1" applyFont="1" applyFill="1" applyBorder="1" applyAlignment="1">
      <alignment vertical="center" wrapText="1"/>
    </xf>
    <xf numFmtId="44" fontId="22" fillId="12" borderId="1" xfId="1" applyFont="1" applyFill="1" applyBorder="1" applyAlignment="1">
      <alignment horizontal="left" vertical="center" wrapText="1"/>
    </xf>
    <xf numFmtId="9" fontId="22" fillId="13" borderId="1" xfId="2" applyFont="1" applyFill="1" applyBorder="1" applyAlignment="1">
      <alignment horizontal="center" vertical="center"/>
    </xf>
    <xf numFmtId="0" fontId="22" fillId="8"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44" fontId="22" fillId="12" borderId="1" xfId="1" applyFont="1" applyFill="1" applyBorder="1" applyAlignment="1">
      <alignment vertical="center"/>
    </xf>
    <xf numFmtId="4" fontId="16" fillId="16" borderId="1" xfId="0" applyNumberFormat="1" applyFont="1" applyFill="1" applyBorder="1" applyAlignment="1">
      <alignment horizontal="center" vertical="center"/>
    </xf>
    <xf numFmtId="9" fontId="16" fillId="16" borderId="1" xfId="2" applyFont="1" applyFill="1" applyBorder="1" applyAlignment="1">
      <alignment horizontal="center" vertical="center"/>
    </xf>
    <xf numFmtId="0" fontId="16" fillId="15" borderId="1" xfId="0" applyFont="1" applyFill="1" applyBorder="1" applyAlignment="1">
      <alignment horizontal="left" vertical="center" wrapText="1"/>
    </xf>
    <xf numFmtId="164" fontId="16" fillId="4" borderId="1" xfId="1" applyNumberFormat="1" applyFont="1" applyFill="1" applyBorder="1" applyAlignment="1">
      <alignment horizontal="left" vertical="center" wrapText="1"/>
    </xf>
    <xf numFmtId="0" fontId="20" fillId="6" borderId="1" xfId="3" applyFont="1" applyFill="1" applyBorder="1" applyAlignment="1">
      <alignment horizontal="left" vertical="center"/>
    </xf>
    <xf numFmtId="164" fontId="19" fillId="3" borderId="1" xfId="1" applyNumberFormat="1" applyFont="1" applyFill="1" applyBorder="1" applyAlignment="1">
      <alignment vertical="center"/>
    </xf>
    <xf numFmtId="3" fontId="19" fillId="2" borderId="1" xfId="0" applyNumberFormat="1" applyFont="1" applyFill="1" applyBorder="1" applyAlignment="1">
      <alignment horizontal="center" vertical="center"/>
    </xf>
    <xf numFmtId="0" fontId="30" fillId="0" borderId="0" xfId="0" applyFont="1"/>
    <xf numFmtId="0" fontId="16" fillId="5" borderId="1" xfId="3" applyFont="1" applyFill="1" applyBorder="1" applyAlignment="1">
      <alignment horizontal="center" vertical="center" wrapText="1"/>
    </xf>
    <xf numFmtId="164" fontId="22" fillId="10" borderId="1" xfId="1" applyNumberFormat="1" applyFont="1" applyFill="1" applyBorder="1" applyAlignment="1">
      <alignment vertical="center"/>
    </xf>
    <xf numFmtId="0" fontId="22" fillId="10" borderId="1" xfId="0" applyFont="1" applyFill="1" applyBorder="1" applyAlignment="1">
      <alignment vertical="center" wrapText="1"/>
    </xf>
    <xf numFmtId="164" fontId="22" fillId="10" borderId="1" xfId="1" applyNumberFormat="1" applyFont="1" applyFill="1" applyBorder="1" applyAlignment="1">
      <alignment horizontal="center" vertical="center"/>
    </xf>
    <xf numFmtId="0" fontId="22" fillId="10" borderId="1" xfId="0" applyFont="1" applyFill="1" applyBorder="1" applyAlignment="1">
      <alignment vertical="center"/>
    </xf>
    <xf numFmtId="169" fontId="16" fillId="6" borderId="1" xfId="1" applyNumberFormat="1" applyFont="1" applyFill="1" applyBorder="1" applyAlignment="1">
      <alignment horizontal="left" vertical="center"/>
    </xf>
    <xf numFmtId="0" fontId="22" fillId="11" borderId="1" xfId="0" applyFont="1" applyFill="1" applyBorder="1" applyAlignment="1">
      <alignment horizontal="left" vertical="center" wrapText="1"/>
    </xf>
    <xf numFmtId="0" fontId="16" fillId="6" borderId="1" xfId="1" applyNumberFormat="1" applyFont="1" applyFill="1" applyBorder="1" applyAlignment="1">
      <alignment horizontal="left" vertical="center"/>
    </xf>
    <xf numFmtId="0" fontId="19" fillId="6" borderId="1" xfId="3" applyNumberFormat="1" applyFont="1" applyFill="1" applyBorder="1" applyAlignment="1">
      <alignment horizontal="left" vertical="center" wrapText="1"/>
    </xf>
    <xf numFmtId="0" fontId="0" fillId="0" borderId="0" xfId="0" applyAlignment="1">
      <alignment horizontal="left" vertical="center"/>
    </xf>
    <xf numFmtId="0" fontId="16" fillId="0" borderId="0" xfId="0" applyFont="1" applyAlignment="1">
      <alignment horizontal="left" vertical="center"/>
    </xf>
    <xf numFmtId="0" fontId="16" fillId="5" borderId="1" xfId="1" applyNumberFormat="1" applyFont="1" applyFill="1" applyBorder="1" applyAlignment="1">
      <alignment horizontal="left" vertical="center" wrapText="1"/>
    </xf>
    <xf numFmtId="169" fontId="16" fillId="5" borderId="1" xfId="0" applyNumberFormat="1" applyFont="1" applyFill="1" applyBorder="1" applyAlignment="1">
      <alignment horizontal="center" vertical="center"/>
    </xf>
    <xf numFmtId="0" fontId="16" fillId="6" borderId="1" xfId="1" applyNumberFormat="1" applyFont="1" applyFill="1" applyBorder="1" applyAlignment="1">
      <alignment vertical="center" wrapText="1"/>
    </xf>
    <xf numFmtId="0" fontId="17" fillId="2" borderId="1" xfId="0" applyFont="1" applyFill="1" applyBorder="1" applyAlignment="1">
      <alignment horizontal="center" vertical="center"/>
    </xf>
    <xf numFmtId="0" fontId="17" fillId="4" borderId="1" xfId="0" applyFont="1" applyFill="1" applyBorder="1" applyAlignment="1">
      <alignment horizontal="center" vertical="center"/>
    </xf>
    <xf numFmtId="3" fontId="19" fillId="2" borderId="1" xfId="3" applyNumberFormat="1" applyFont="1" applyFill="1" applyBorder="1" applyAlignment="1">
      <alignment horizontal="center" vertical="center"/>
    </xf>
    <xf numFmtId="3" fontId="19" fillId="8" borderId="1" xfId="3" applyNumberFormat="1" applyFont="1" applyFill="1" applyBorder="1" applyAlignment="1">
      <alignment horizontal="center" vertical="center"/>
    </xf>
    <xf numFmtId="3" fontId="19" fillId="2" borderId="1" xfId="3" applyNumberFormat="1" applyFont="1" applyFill="1" applyBorder="1" applyAlignment="1">
      <alignment horizontal="center" vertical="center" wrapText="1"/>
    </xf>
    <xf numFmtId="3" fontId="19" fillId="8" borderId="1" xfId="3" applyNumberFormat="1" applyFont="1" applyFill="1" applyBorder="1" applyAlignment="1">
      <alignment horizontal="center" vertical="center" wrapText="1"/>
    </xf>
    <xf numFmtId="3" fontId="19" fillId="8" borderId="1" xfId="0" applyNumberFormat="1" applyFont="1" applyFill="1" applyBorder="1" applyAlignment="1">
      <alignment horizontal="center" vertical="center"/>
    </xf>
    <xf numFmtId="3" fontId="19" fillId="2" borderId="1" xfId="0" applyNumberFormat="1" applyFont="1" applyFill="1" applyBorder="1" applyAlignment="1">
      <alignment horizontal="center" vertical="center" wrapText="1"/>
    </xf>
    <xf numFmtId="0" fontId="16" fillId="3" borderId="1" xfId="1" applyNumberFormat="1" applyFont="1" applyFill="1" applyBorder="1" applyAlignment="1">
      <alignment vertical="center" wrapText="1"/>
    </xf>
    <xf numFmtId="6" fontId="22" fillId="9" borderId="1" xfId="0" applyNumberFormat="1" applyFont="1" applyFill="1" applyBorder="1" applyAlignment="1">
      <alignment vertical="center"/>
    </xf>
    <xf numFmtId="165" fontId="22" fillId="9" borderId="1" xfId="1" applyNumberFormat="1" applyFont="1" applyFill="1" applyBorder="1" applyAlignment="1">
      <alignment horizontal="center" vertical="center"/>
    </xf>
    <xf numFmtId="164" fontId="22" fillId="9" borderId="1" xfId="1" applyNumberFormat="1" applyFont="1" applyFill="1" applyBorder="1" applyAlignment="1">
      <alignment horizontal="center" vertical="center"/>
    </xf>
    <xf numFmtId="9" fontId="22" fillId="9" borderId="1" xfId="0" applyNumberFormat="1" applyFont="1" applyFill="1" applyBorder="1" applyAlignment="1">
      <alignment horizontal="center" vertical="center"/>
    </xf>
    <xf numFmtId="44" fontId="22" fillId="9" borderId="1" xfId="1" applyFont="1" applyFill="1" applyBorder="1" applyAlignment="1">
      <alignment vertical="center"/>
    </xf>
    <xf numFmtId="3" fontId="31" fillId="4" borderId="1" xfId="1" applyNumberFormat="1" applyFont="1" applyFill="1" applyBorder="1" applyAlignment="1">
      <alignment horizontal="center" vertical="center"/>
    </xf>
    <xf numFmtId="3" fontId="30" fillId="2" borderId="1" xfId="0" applyNumberFormat="1" applyFont="1" applyFill="1" applyBorder="1" applyAlignment="1">
      <alignment horizontal="center" vertical="center"/>
    </xf>
    <xf numFmtId="164" fontId="30" fillId="2" borderId="1" xfId="1" applyNumberFormat="1" applyFont="1" applyFill="1" applyBorder="1" applyAlignment="1">
      <alignment vertical="center"/>
    </xf>
    <xf numFmtId="164" fontId="30" fillId="3" borderId="1" xfId="1" applyNumberFormat="1" applyFont="1" applyFill="1" applyBorder="1" applyAlignment="1">
      <alignment vertical="center"/>
    </xf>
    <xf numFmtId="3" fontId="30" fillId="4" borderId="1" xfId="1" applyNumberFormat="1" applyFont="1" applyFill="1" applyBorder="1" applyAlignment="1">
      <alignment vertical="center"/>
    </xf>
    <xf numFmtId="3" fontId="16" fillId="4" borderId="1" xfId="1" applyNumberFormat="1" applyFont="1" applyFill="1" applyBorder="1" applyAlignment="1">
      <alignment vertical="center"/>
    </xf>
    <xf numFmtId="164" fontId="30" fillId="4" borderId="1" xfId="1" applyNumberFormat="1" applyFont="1" applyFill="1" applyBorder="1" applyAlignment="1">
      <alignment vertical="center"/>
    </xf>
    <xf numFmtId="0" fontId="22" fillId="11" borderId="1" xfId="0" applyFont="1" applyFill="1" applyBorder="1" applyAlignment="1">
      <alignment horizontal="left" vertical="center"/>
    </xf>
    <xf numFmtId="0" fontId="22" fillId="6" borderId="1" xfId="0" applyFont="1" applyFill="1" applyBorder="1" applyAlignment="1">
      <alignment horizontal="left" vertical="center"/>
    </xf>
    <xf numFmtId="0" fontId="16" fillId="6" borderId="1" xfId="1" applyNumberFormat="1" applyFont="1" applyFill="1" applyBorder="1" applyAlignment="1">
      <alignment vertical="center"/>
    </xf>
    <xf numFmtId="0" fontId="22" fillId="11" borderId="1" xfId="0" applyFont="1" applyFill="1" applyBorder="1" applyAlignment="1">
      <alignment vertical="center" wrapText="1"/>
    </xf>
    <xf numFmtId="0" fontId="22" fillId="11" borderId="1" xfId="0" applyFont="1" applyFill="1" applyBorder="1" applyAlignment="1">
      <alignment horizontal="center" vertical="center"/>
    </xf>
    <xf numFmtId="0" fontId="16" fillId="22" borderId="1" xfId="0" applyFont="1" applyFill="1" applyBorder="1" applyAlignment="1">
      <alignment horizontal="left" vertical="center" wrapText="1"/>
    </xf>
    <xf numFmtId="0" fontId="25" fillId="6" borderId="1" xfId="3" applyFont="1" applyFill="1" applyBorder="1" applyAlignment="1">
      <alignment vertical="center" wrapText="1"/>
    </xf>
    <xf numFmtId="0" fontId="25" fillId="11" borderId="1" xfId="3" applyFont="1" applyFill="1" applyBorder="1" applyAlignment="1">
      <alignment vertical="center"/>
    </xf>
    <xf numFmtId="0" fontId="32" fillId="6" borderId="1" xfId="0" applyFont="1" applyFill="1" applyBorder="1" applyAlignment="1">
      <alignment vertical="center"/>
    </xf>
    <xf numFmtId="0" fontId="25" fillId="11" borderId="1" xfId="3" applyFont="1" applyFill="1" applyBorder="1" applyAlignment="1">
      <alignment vertical="center" wrapText="1"/>
    </xf>
    <xf numFmtId="0" fontId="32" fillId="11" borderId="1" xfId="0" applyFont="1" applyFill="1" applyBorder="1" applyAlignment="1">
      <alignment vertical="center"/>
    </xf>
    <xf numFmtId="0" fontId="32" fillId="6" borderId="1" xfId="0" applyFont="1" applyFill="1" applyBorder="1" applyAlignment="1">
      <alignment vertical="center" wrapText="1"/>
    </xf>
    <xf numFmtId="0" fontId="25" fillId="6" borderId="1" xfId="3" applyFont="1" applyFill="1" applyBorder="1" applyAlignment="1">
      <alignment horizontal="left" vertical="center"/>
    </xf>
    <xf numFmtId="0" fontId="25" fillId="6" borderId="1" xfId="3" applyFont="1" applyFill="1" applyBorder="1" applyAlignment="1">
      <alignment horizontal="left" vertical="center" wrapText="1"/>
    </xf>
    <xf numFmtId="0" fontId="32" fillId="6" borderId="1" xfId="0" applyFont="1" applyFill="1" applyBorder="1" applyAlignment="1">
      <alignment horizontal="left" vertical="center"/>
    </xf>
    <xf numFmtId="0" fontId="13" fillId="6" borderId="1" xfId="3" applyFont="1" applyFill="1" applyBorder="1" applyAlignment="1">
      <alignment horizontal="left" vertical="center"/>
    </xf>
    <xf numFmtId="0" fontId="16" fillId="22" borderId="1" xfId="7" applyFont="1" applyFill="1" applyBorder="1" applyAlignment="1">
      <alignment horizontal="left" vertical="center" wrapText="1"/>
    </xf>
    <xf numFmtId="0" fontId="26" fillId="6" borderId="1" xfId="0" applyFont="1" applyFill="1" applyBorder="1" applyAlignment="1">
      <alignment horizontal="left" vertical="center" wrapText="1"/>
    </xf>
    <xf numFmtId="0" fontId="26" fillId="11" borderId="1" xfId="0" applyFont="1" applyFill="1" applyBorder="1" applyAlignment="1">
      <alignment horizontal="left" vertical="center" wrapText="1"/>
    </xf>
    <xf numFmtId="4" fontId="16" fillId="6" borderId="1" xfId="0" applyNumberFormat="1" applyFont="1" applyFill="1" applyBorder="1" applyAlignment="1">
      <alignment horizontal="left" vertical="center" wrapText="1"/>
    </xf>
    <xf numFmtId="0" fontId="16" fillId="11" borderId="1" xfId="3" applyFont="1" applyFill="1" applyBorder="1" applyAlignment="1">
      <alignment horizontal="left" vertical="center" wrapText="1"/>
    </xf>
    <xf numFmtId="0" fontId="22" fillId="6" borderId="1" xfId="0" applyFont="1" applyFill="1" applyBorder="1" applyAlignment="1">
      <alignment horizontal="left" vertical="center" wrapText="1"/>
    </xf>
    <xf numFmtId="169" fontId="22" fillId="11" borderId="1" xfId="1" applyNumberFormat="1" applyFont="1" applyFill="1" applyBorder="1" applyAlignment="1">
      <alignment horizontal="left" vertical="center"/>
    </xf>
    <xf numFmtId="3" fontId="19" fillId="20" borderId="1" xfId="3" applyNumberFormat="1" applyFont="1" applyFill="1" applyBorder="1" applyAlignment="1">
      <alignment horizontal="center" vertical="center" wrapText="1"/>
    </xf>
    <xf numFmtId="3" fontId="16" fillId="18" borderId="1" xfId="7" applyNumberFormat="1" applyFont="1" applyFill="1" applyBorder="1" applyAlignment="1">
      <alignment horizontal="center" vertical="center"/>
    </xf>
    <xf numFmtId="164" fontId="16" fillId="18" borderId="1" xfId="1" applyNumberFormat="1" applyFont="1" applyFill="1" applyBorder="1" applyAlignment="1">
      <alignment horizontal="center" vertical="center"/>
    </xf>
    <xf numFmtId="164" fontId="16" fillId="18" borderId="1" xfId="7" applyNumberFormat="1" applyFont="1" applyFill="1" applyBorder="1" applyAlignment="1">
      <alignment horizontal="center" vertical="center"/>
    </xf>
    <xf numFmtId="0" fontId="16" fillId="18" borderId="1" xfId="7" applyFont="1" applyFill="1" applyBorder="1" applyAlignment="1">
      <alignment horizontal="center" vertical="center"/>
    </xf>
    <xf numFmtId="164" fontId="16" fillId="21" borderId="1" xfId="7" applyNumberFormat="1" applyFont="1" applyFill="1" applyBorder="1" applyAlignment="1">
      <alignment horizontal="center" vertical="center"/>
    </xf>
    <xf numFmtId="0" fontId="16" fillId="21" borderId="1" xfId="7" applyFont="1" applyFill="1" applyBorder="1" applyAlignment="1">
      <alignment horizontal="center" vertical="center"/>
    </xf>
    <xf numFmtId="165" fontId="16" fillId="21" borderId="1" xfId="7" applyNumberFormat="1" applyFont="1" applyFill="1" applyBorder="1" applyAlignment="1">
      <alignment horizontal="center" vertical="center"/>
    </xf>
    <xf numFmtId="10" fontId="16" fillId="21" borderId="1" xfId="7" applyNumberFormat="1" applyFont="1" applyFill="1" applyBorder="1" applyAlignment="1">
      <alignment horizontal="center" vertical="center"/>
    </xf>
    <xf numFmtId="164" fontId="16" fillId="17" borderId="1" xfId="7" applyNumberFormat="1" applyFont="1" applyFill="1" applyBorder="1" applyAlignment="1">
      <alignment horizontal="center" vertical="center"/>
    </xf>
    <xf numFmtId="0" fontId="16" fillId="17" borderId="1" xfId="7" applyFont="1" applyFill="1" applyBorder="1" applyAlignment="1">
      <alignment horizontal="center" vertical="center"/>
    </xf>
    <xf numFmtId="0" fontId="16" fillId="19" borderId="1" xfId="7" applyFont="1" applyFill="1" applyBorder="1" applyAlignment="1">
      <alignment horizontal="center" vertical="center"/>
    </xf>
    <xf numFmtId="0" fontId="16" fillId="19" borderId="1" xfId="7" applyFont="1" applyFill="1" applyBorder="1" applyAlignment="1">
      <alignment horizontal="center" vertical="center" wrapText="1"/>
    </xf>
    <xf numFmtId="164" fontId="16" fillId="19" borderId="1" xfId="7" applyNumberFormat="1" applyFont="1" applyFill="1" applyBorder="1" applyAlignment="1">
      <alignment horizontal="center" vertical="center" wrapText="1"/>
    </xf>
    <xf numFmtId="3" fontId="19" fillId="20" borderId="1" xfId="0" applyNumberFormat="1" applyFont="1" applyFill="1" applyBorder="1" applyAlignment="1">
      <alignment horizontal="center" vertical="center"/>
    </xf>
    <xf numFmtId="3" fontId="16" fillId="18" borderId="1" xfId="0" applyNumberFormat="1" applyFont="1" applyFill="1" applyBorder="1" applyAlignment="1">
      <alignment horizontal="center" vertical="center"/>
    </xf>
    <xf numFmtId="164" fontId="16" fillId="18" borderId="1" xfId="0" applyNumberFormat="1" applyFont="1" applyFill="1" applyBorder="1" applyAlignment="1">
      <alignment vertical="center"/>
    </xf>
    <xf numFmtId="9" fontId="16" fillId="18" borderId="1" xfId="0" applyNumberFormat="1" applyFont="1" applyFill="1" applyBorder="1" applyAlignment="1">
      <alignment horizontal="center" vertical="center"/>
    </xf>
    <xf numFmtId="164" fontId="16" fillId="21" borderId="1" xfId="0" applyNumberFormat="1" applyFont="1" applyFill="1" applyBorder="1" applyAlignment="1">
      <alignment vertical="center"/>
    </xf>
    <xf numFmtId="0" fontId="16" fillId="21" borderId="1" xfId="0" applyFont="1" applyFill="1" applyBorder="1" applyAlignment="1">
      <alignment horizontal="center" vertical="center"/>
    </xf>
    <xf numFmtId="165" fontId="16" fillId="21" borderId="1" xfId="0" applyNumberFormat="1" applyFont="1" applyFill="1" applyBorder="1" applyAlignment="1">
      <alignment vertical="center"/>
    </xf>
    <xf numFmtId="10" fontId="16" fillId="21" borderId="1" xfId="0" applyNumberFormat="1" applyFont="1" applyFill="1" applyBorder="1" applyAlignment="1">
      <alignment horizontal="center" vertical="center"/>
    </xf>
    <xf numFmtId="164" fontId="16" fillId="17" borderId="1" xfId="0" applyNumberFormat="1" applyFont="1" applyFill="1" applyBorder="1" applyAlignment="1">
      <alignment vertical="center"/>
    </xf>
    <xf numFmtId="0" fontId="16" fillId="17" borderId="1" xfId="0" applyFont="1" applyFill="1" applyBorder="1" applyAlignment="1">
      <alignment horizontal="left" vertical="center" wrapText="1"/>
    </xf>
    <xf numFmtId="0" fontId="16" fillId="17" borderId="1" xfId="0" applyFont="1" applyFill="1" applyBorder="1" applyAlignment="1">
      <alignment horizontal="center" vertical="center"/>
    </xf>
    <xf numFmtId="0" fontId="16" fillId="19" borderId="1" xfId="0" applyFont="1" applyFill="1" applyBorder="1" applyAlignment="1">
      <alignment horizontal="center" vertical="center"/>
    </xf>
    <xf numFmtId="0" fontId="16" fillId="19" borderId="1" xfId="0" applyFont="1" applyFill="1" applyBorder="1" applyAlignment="1">
      <alignment vertical="center" wrapText="1"/>
    </xf>
    <xf numFmtId="0" fontId="16" fillId="19" borderId="1" xfId="0" applyFont="1" applyFill="1" applyBorder="1" applyAlignment="1">
      <alignment vertical="center"/>
    </xf>
    <xf numFmtId="0" fontId="16" fillId="10" borderId="1" xfId="3" applyFont="1" applyFill="1" applyBorder="1" applyAlignment="1">
      <alignment horizontal="center" vertical="center"/>
    </xf>
    <xf numFmtId="0" fontId="16" fillId="13" borderId="1" xfId="3" applyFont="1" applyFill="1" applyBorder="1" applyAlignment="1">
      <alignment horizontal="center" vertical="center"/>
    </xf>
    <xf numFmtId="164" fontId="16" fillId="13" borderId="1" xfId="1" applyNumberFormat="1" applyFont="1" applyFill="1" applyBorder="1" applyAlignment="1">
      <alignment vertical="center"/>
    </xf>
    <xf numFmtId="9" fontId="16" fillId="13" borderId="1" xfId="3" applyNumberFormat="1" applyFont="1" applyFill="1" applyBorder="1" applyAlignment="1">
      <alignment horizontal="center" vertical="center"/>
    </xf>
    <xf numFmtId="164" fontId="16" fillId="14" borderId="1" xfId="1" applyNumberFormat="1" applyFont="1" applyFill="1" applyBorder="1" applyAlignment="1">
      <alignment vertical="center"/>
    </xf>
    <xf numFmtId="0" fontId="16" fillId="14" borderId="1" xfId="3" applyFont="1" applyFill="1" applyBorder="1" applyAlignment="1">
      <alignment horizontal="center" vertical="center"/>
    </xf>
    <xf numFmtId="165" fontId="16" fillId="14" borderId="1" xfId="1" applyNumberFormat="1" applyFont="1" applyFill="1" applyBorder="1" applyAlignment="1">
      <alignment vertical="center"/>
    </xf>
    <xf numFmtId="10" fontId="16" fillId="14" borderId="1" xfId="3" applyNumberFormat="1" applyFont="1" applyFill="1" applyBorder="1" applyAlignment="1">
      <alignment horizontal="center" vertical="center"/>
    </xf>
    <xf numFmtId="167" fontId="16" fillId="12" borderId="1" xfId="3" applyNumberFormat="1" applyFont="1" applyFill="1" applyBorder="1" applyAlignment="1">
      <alignment vertical="center"/>
    </xf>
    <xf numFmtId="0" fontId="16" fillId="5" borderId="1" xfId="1" applyNumberFormat="1" applyFont="1" applyFill="1" applyBorder="1" applyAlignment="1">
      <alignment horizontal="center" vertical="center"/>
    </xf>
    <xf numFmtId="0" fontId="16" fillId="5" borderId="1" xfId="1" applyNumberFormat="1" applyFont="1" applyFill="1" applyBorder="1" applyAlignment="1">
      <alignment horizontal="left" vertical="center"/>
    </xf>
    <xf numFmtId="0" fontId="22" fillId="10" borderId="1" xfId="0" applyFont="1" applyFill="1" applyBorder="1" applyAlignment="1">
      <alignment horizontal="left" vertical="center"/>
    </xf>
    <xf numFmtId="0" fontId="22" fillId="10" borderId="1" xfId="0" applyFont="1" applyFill="1" applyBorder="1" applyAlignment="1">
      <alignment horizontal="left" vertical="center" wrapText="1"/>
    </xf>
    <xf numFmtId="0" fontId="21" fillId="5" borderId="1" xfId="3" applyNumberFormat="1" applyFont="1" applyFill="1" applyBorder="1" applyAlignment="1">
      <alignment horizontal="left" vertical="center" wrapText="1"/>
    </xf>
    <xf numFmtId="0" fontId="16" fillId="19" borderId="1" xfId="7" applyFont="1" applyFill="1" applyBorder="1" applyAlignment="1">
      <alignment horizontal="left" vertical="center"/>
    </xf>
    <xf numFmtId="0" fontId="16" fillId="19" borderId="1" xfId="0" applyFont="1" applyFill="1" applyBorder="1" applyAlignment="1">
      <alignment horizontal="left" vertical="center" wrapText="1"/>
    </xf>
    <xf numFmtId="0" fontId="21" fillId="10" borderId="1" xfId="3" applyNumberFormat="1" applyFont="1" applyFill="1" applyBorder="1" applyAlignment="1">
      <alignment horizontal="left" vertical="center"/>
    </xf>
    <xf numFmtId="164" fontId="16" fillId="17" borderId="1" xfId="1" applyNumberFormat="1" applyFont="1" applyFill="1" applyBorder="1" applyAlignment="1">
      <alignment horizontal="center" vertical="center"/>
    </xf>
    <xf numFmtId="164" fontId="16" fillId="17" borderId="1" xfId="1" applyNumberFormat="1" applyFont="1" applyFill="1" applyBorder="1" applyAlignment="1">
      <alignment vertical="center"/>
    </xf>
    <xf numFmtId="164" fontId="16" fillId="12" borderId="1" xfId="1" applyNumberFormat="1" applyFont="1" applyFill="1" applyBorder="1" applyAlignment="1">
      <alignment vertical="center"/>
    </xf>
    <xf numFmtId="0" fontId="16" fillId="2" borderId="1" xfId="1" applyNumberFormat="1" applyFont="1" applyFill="1" applyBorder="1" applyAlignment="1">
      <alignment vertical="center" wrapText="1"/>
    </xf>
    <xf numFmtId="164" fontId="16" fillId="18" borderId="1" xfId="1" applyNumberFormat="1" applyFont="1" applyFill="1" applyBorder="1" applyAlignment="1">
      <alignment vertical="center"/>
    </xf>
    <xf numFmtId="0" fontId="16" fillId="4" borderId="1" xfId="1" applyNumberFormat="1" applyFont="1" applyFill="1" applyBorder="1" applyAlignment="1">
      <alignment horizontal="right" vertical="center" wrapText="1"/>
    </xf>
    <xf numFmtId="170" fontId="16" fillId="4" borderId="1" xfId="2" applyNumberFormat="1" applyFont="1" applyFill="1" applyBorder="1" applyAlignment="1">
      <alignment horizontal="center" vertical="center"/>
    </xf>
    <xf numFmtId="164" fontId="30" fillId="2" borderId="5" xfId="1" applyNumberFormat="1" applyFont="1" applyFill="1" applyBorder="1" applyAlignment="1">
      <alignment vertical="center"/>
    </xf>
    <xf numFmtId="164" fontId="16" fillId="2" borderId="5" xfId="1" applyNumberFormat="1" applyFont="1" applyFill="1" applyBorder="1" applyAlignment="1">
      <alignment vertical="center"/>
    </xf>
    <xf numFmtId="164" fontId="30" fillId="2" borderId="6" xfId="1" applyNumberFormat="1" applyFont="1" applyFill="1" applyBorder="1" applyAlignment="1">
      <alignment vertical="center"/>
    </xf>
    <xf numFmtId="164" fontId="16" fillId="2" borderId="6" xfId="1" applyNumberFormat="1" applyFont="1" applyFill="1" applyBorder="1" applyAlignment="1">
      <alignment vertical="center"/>
    </xf>
    <xf numFmtId="3" fontId="30" fillId="0" borderId="0" xfId="0" applyNumberFormat="1" applyFont="1" applyAlignment="1">
      <alignment vertical="center"/>
    </xf>
    <xf numFmtId="3" fontId="16" fillId="0" borderId="0" xfId="0" applyNumberFormat="1" applyFont="1" applyAlignment="1">
      <alignment vertical="center"/>
    </xf>
    <xf numFmtId="44" fontId="30" fillId="0" borderId="0" xfId="1" applyFont="1" applyFill="1" applyBorder="1" applyAlignment="1">
      <alignment vertical="center"/>
    </xf>
    <xf numFmtId="10" fontId="16" fillId="3" borderId="5" xfId="2" applyNumberFormat="1" applyFont="1" applyFill="1" applyBorder="1" applyAlignment="1">
      <alignment horizontal="center" vertical="center"/>
    </xf>
    <xf numFmtId="164" fontId="30" fillId="4" borderId="5" xfId="1" applyNumberFormat="1" applyFont="1" applyFill="1" applyBorder="1" applyAlignment="1">
      <alignment vertical="center"/>
    </xf>
    <xf numFmtId="164" fontId="16" fillId="4" borderId="7" xfId="1" applyNumberFormat="1" applyFont="1" applyFill="1" applyBorder="1" applyAlignment="1">
      <alignment vertical="center"/>
    </xf>
    <xf numFmtId="164" fontId="16" fillId="4" borderId="8" xfId="1" applyNumberFormat="1" applyFont="1" applyFill="1" applyBorder="1" applyAlignment="1">
      <alignment vertical="center"/>
    </xf>
    <xf numFmtId="170" fontId="16" fillId="4" borderId="6" xfId="2" applyNumberFormat="1" applyFont="1" applyFill="1" applyBorder="1" applyAlignment="1">
      <alignment horizontal="center" vertical="center"/>
    </xf>
    <xf numFmtId="10" fontId="16" fillId="4" borderId="6" xfId="2" applyNumberFormat="1" applyFont="1" applyFill="1" applyBorder="1" applyAlignment="1">
      <alignment horizontal="center" vertical="center"/>
    </xf>
    <xf numFmtId="0" fontId="33" fillId="0" borderId="0" xfId="0" applyFont="1"/>
    <xf numFmtId="0" fontId="34" fillId="0" borderId="0" xfId="0" applyFont="1"/>
    <xf numFmtId="0" fontId="35" fillId="0" borderId="0" xfId="3" applyFont="1" applyAlignment="1">
      <alignment vertical="top"/>
    </xf>
    <xf numFmtId="0" fontId="36" fillId="4" borderId="0" xfId="0" applyFont="1" applyFill="1" applyAlignment="1">
      <alignment vertical="top"/>
    </xf>
    <xf numFmtId="0" fontId="17" fillId="2" borderId="1" xfId="0" applyFont="1" applyFill="1" applyBorder="1" applyAlignment="1">
      <alignment horizontal="center" vertical="center"/>
    </xf>
    <xf numFmtId="0" fontId="17" fillId="4"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5" borderId="1" xfId="0" applyFont="1" applyFill="1" applyBorder="1" applyAlignment="1">
      <alignment horizontal="center" vertical="center"/>
    </xf>
  </cellXfs>
  <cellStyles count="8">
    <cellStyle name="Comma" xfId="5" builtinId="3"/>
    <cellStyle name="Currency" xfId="1" builtinId="4"/>
    <cellStyle name="Hyperlink" xfId="3" builtinId="8"/>
    <cellStyle name="Normal" xfId="0" builtinId="0"/>
    <cellStyle name="Normal 2" xfId="7" xr:uid="{45ED88FB-07CE-4B61-B9F1-DE319F3C2CC4}"/>
    <cellStyle name="Normal 3" xfId="4" xr:uid="{4A1DAD4A-01DE-4B8C-953D-3DCD25023F3A}"/>
    <cellStyle name="Normal 5" xfId="6" xr:uid="{25976DE2-2BA9-4E98-AC72-1935D5A3F972}"/>
    <cellStyle name="Percent" xfId="2" builtinId="5"/>
  </cellStyles>
  <dxfs count="0"/>
  <tableStyles count="1" defaultTableStyle="TableStyleMedium2" defaultPivotStyle="PivotStyleLight16">
    <tableStyle name="Invisible" pivot="0" table="0" count="0" xr9:uid="{6263FFB0-3EEC-4101-9A17-ED140C4DBC8A}"/>
  </tableStyles>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0</xdr:col>
      <xdr:colOff>582706</xdr:colOff>
      <xdr:row>0</xdr:row>
      <xdr:rowOff>646330</xdr:rowOff>
    </xdr:to>
    <xdr:pic>
      <xdr:nvPicPr>
        <xdr:cNvPr id="3" name="Picture 2" descr="North Carolina Association of County Commissioners : North ...">
          <a:extLst>
            <a:ext uri="{FF2B5EF4-FFF2-40B4-BE49-F238E27FC236}">
              <a16:creationId xmlns:a16="http://schemas.microsoft.com/office/drawing/2014/main" id="{83308F48-C448-664A-B4D1-AF5E9D6C5E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3500"/>
          <a:ext cx="582706" cy="582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283883</xdr:colOff>
      <xdr:row>0</xdr:row>
      <xdr:rowOff>0</xdr:rowOff>
    </xdr:from>
    <xdr:to>
      <xdr:col>0</xdr:col>
      <xdr:colOff>866589</xdr:colOff>
      <xdr:row>2</xdr:row>
      <xdr:rowOff>134595</xdr:rowOff>
    </xdr:to>
    <xdr:pic>
      <xdr:nvPicPr>
        <xdr:cNvPr id="2" name="Picture 1" descr="North Carolina Association of County Commissioners : North ...">
          <a:extLst>
            <a:ext uri="{FF2B5EF4-FFF2-40B4-BE49-F238E27FC236}">
              <a16:creationId xmlns:a16="http://schemas.microsoft.com/office/drawing/2014/main" id="{BD57CBE7-AB11-979D-75B4-A962A13B31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83" y="0"/>
          <a:ext cx="582706" cy="582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0</xdr:col>
      <xdr:colOff>582706</xdr:colOff>
      <xdr:row>0</xdr:row>
      <xdr:rowOff>633630</xdr:rowOff>
    </xdr:to>
    <xdr:pic>
      <xdr:nvPicPr>
        <xdr:cNvPr id="4" name="Picture 3" descr="North Carolina Association of County Commissioners : North ...">
          <a:extLst>
            <a:ext uri="{FF2B5EF4-FFF2-40B4-BE49-F238E27FC236}">
              <a16:creationId xmlns:a16="http://schemas.microsoft.com/office/drawing/2014/main" id="{C826190E-2319-2B4C-824E-66C4E38401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800"/>
          <a:ext cx="582706" cy="582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ebecca Crawford" id="{AACE1968-FC52-47DE-9CDE-2A9044A279DF}" userId="S::RCrawford@alamancecountync.gov::6eb03d22-cd6c-4bb0-8bd3-5e15f4c1c43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M6" dT="2025-09-04T18:59:08.69" personId="{AACE1968-FC52-47DE-9CDE-2A9044A279DF}" id="{CCEBE3FF-CE31-442D-A36A-D1851CCDFB86}">
    <text>Includes prior year collections and Motor Vehicle Tax</text>
  </threadedComment>
  <threadedComment ref="P6" dT="2025-09-04T19:27:32.37" personId="{AACE1968-FC52-47DE-9CDE-2A9044A279DF}" id="{3209C1E1-B6C2-4E09-A404-C327B9D4A158}">
    <text>Revised Budget</text>
  </threadedComment>
  <threadedComment ref="AA6" dT="2025-09-04T19:28:33.67" personId="{AACE1968-FC52-47DE-9CDE-2A9044A279DF}" id="{9963CD2D-A5A4-41B1-B0E2-77CD7BDDB7C9}">
    <text>Alamance Community College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olicy@ncacc.org" TargetMode="External"/><Relationship Id="rId1" Type="http://schemas.openxmlformats.org/officeDocument/2006/relationships/hyperlink" Target="https://www.ncacc.org/research-and-publications/research/county-budget-and-tax/"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haywoodcountync.gov/DocumentCenter/View/7085/Haywood-County-Adopted-Budget-Ordinance-FY-25-26" TargetMode="External"/><Relationship Id="rId21" Type="http://schemas.openxmlformats.org/officeDocument/2006/relationships/hyperlink" Target="https://cms4files1.revize.com/polkcounty/Signed%20FY25.26%20Budget%20Ordinance.pdf" TargetMode="External"/><Relationship Id="rId42" Type="http://schemas.openxmlformats.org/officeDocument/2006/relationships/hyperlink" Target="https://www.cravencountync.gov/DocumentCenter/View/15453/FY2025-2026-Budget-Ordinance" TargetMode="External"/><Relationship Id="rId47" Type="http://schemas.openxmlformats.org/officeDocument/2006/relationships/hyperlink" Target="https://www.personcountync.gov/home/showpublisheddocument/18321/638908689914100000" TargetMode="External"/><Relationship Id="rId63" Type="http://schemas.openxmlformats.org/officeDocument/2006/relationships/hyperlink" Target="https://www.guilfordcountync.gov/adopted-budget-ordinance-fy26/open" TargetMode="External"/><Relationship Id="rId68" Type="http://schemas.openxmlformats.org/officeDocument/2006/relationships/hyperlink" Target="https://cms5.revize.com/revize/leecounty/Document%20Center/Department/Budget%20&amp;%20Management/LEE%20COUNTY%20NC%20BUDGET%20DOCUMENTS/Adopted%20FY%202025-2026%20Budget%20(web).pdf?t=202507151516240&amp;t=202507151516240" TargetMode="External"/><Relationship Id="rId84" Type="http://schemas.openxmlformats.org/officeDocument/2006/relationships/hyperlink" Target="https://www.orangecountync.gov/730/Annual-Operating-Budget" TargetMode="External"/><Relationship Id="rId89" Type="http://schemas.openxmlformats.org/officeDocument/2006/relationships/hyperlink" Target="https://www.nhcgov.com/DocumentCenter/View/11333/FY26-Adopted-Book" TargetMode="External"/><Relationship Id="rId16" Type="http://schemas.openxmlformats.org/officeDocument/2006/relationships/hyperlink" Target="https://www.stanlycountync.gov/ArchiveCenter/ViewFile/Item/209" TargetMode="External"/><Relationship Id="rId11" Type="http://schemas.openxmlformats.org/officeDocument/2006/relationships/hyperlink" Target="https://www.hendersoncountync.gov/budget" TargetMode="External"/><Relationship Id="rId32" Type="http://schemas.openxmlformats.org/officeDocument/2006/relationships/hyperlink" Target="https://county-carteret-nc-cleardoc.cleargov.com/15120/516817/d" TargetMode="External"/><Relationship Id="rId37" Type="http://schemas.openxmlformats.org/officeDocument/2006/relationships/hyperlink" Target="https://grahamcounty.org/docs/finance/Finance%202025/Budget%20Ordinance%20-%20FY%2025.26%20-%20FILED.pdf" TargetMode="External"/><Relationship Id="rId53" Type="http://schemas.openxmlformats.org/officeDocument/2006/relationships/hyperlink" Target="https://alleghanycounty-nc.gov/wp-content/uploads/2025/06/Budget-Ordinance-FY25-26-w-signatures.pdf" TargetMode="External"/><Relationship Id="rId58" Type="http://schemas.openxmlformats.org/officeDocument/2006/relationships/hyperlink" Target="https://www.northamptonnc.com/DocumentCenter/View/775/NHC-Budget-Ordinance-Approved-2025-2026" TargetMode="External"/><Relationship Id="rId74" Type="http://schemas.openxmlformats.org/officeDocument/2006/relationships/hyperlink" Target="http://www.lincolncountync.gov/" TargetMode="External"/><Relationship Id="rId79" Type="http://schemas.openxmlformats.org/officeDocument/2006/relationships/hyperlink" Target="https://www.hokecounty.net/DocumentCenter/View/4056/COUNTY-OF-HOKE-BUDGET-ORDINANCE-FY-2025-2026" TargetMode="External"/><Relationship Id="rId5" Type="http://schemas.openxmlformats.org/officeDocument/2006/relationships/hyperlink" Target="https://www.daviecountync.gov/222/Budget" TargetMode="External"/><Relationship Id="rId90" Type="http://schemas.openxmlformats.org/officeDocument/2006/relationships/printerSettings" Target="../printerSettings/printerSettings1.bin"/><Relationship Id="rId22" Type="http://schemas.openxmlformats.org/officeDocument/2006/relationships/hyperlink" Target="http://www.co.bertie.nc.us/departments/finance/budgets/2526/FY26%20ADOPTED%20BUDGET%20ORDINANCE%20and%20FY25-26%20Departmental%20Fee%20Schedule.pdf" TargetMode="External"/><Relationship Id="rId27" Type="http://schemas.openxmlformats.org/officeDocument/2006/relationships/hyperlink" Target="https://www.sampsoncountync.gov/files/sharedassets/public/v/1/documents/financelegal/budget/adopted-budget-fy25-26.pdf" TargetMode="External"/><Relationship Id="rId43" Type="http://schemas.openxmlformats.org/officeDocument/2006/relationships/hyperlink" Target="https://www.clevelandcounty.com/main/departments/finance___purchasing/annual_budget.php" TargetMode="External"/><Relationship Id="rId48" Type="http://schemas.openxmlformats.org/officeDocument/2006/relationships/hyperlink" Target="https://alexandercountync.gov/pdf/BudgetOrdinance_2025-2026.pdf" TargetMode="External"/><Relationship Id="rId64" Type="http://schemas.openxmlformats.org/officeDocument/2006/relationships/hyperlink" Target="https://montgomerycountync.iqm2.com/Citizens/FileOpen.aspx?Type=12&amp;ID=1580&amp;Inline=True" TargetMode="External"/><Relationship Id="rId69" Type="http://schemas.openxmlformats.org/officeDocument/2006/relationships/hyperlink" Target="https://wataugacounty.org/App_Pages/Dept/Administration/Budget.aspx" TargetMode="External"/><Relationship Id="rId8" Type="http://schemas.openxmlformats.org/officeDocument/2006/relationships/hyperlink" Target="https://www.forsyth.cc/budget/assets/documents/FY26_Adopted_Budget-FINAL.pdf" TargetMode="External"/><Relationship Id="rId51" Type="http://schemas.openxmlformats.org/officeDocument/2006/relationships/hyperlink" Target="https://www.yadkincountync.gov/ArchiveCenter/ViewFile/Item/3945" TargetMode="External"/><Relationship Id="rId72" Type="http://schemas.openxmlformats.org/officeDocument/2006/relationships/hyperlink" Target="https://dconc.gov/Budget-and-Management-Services1/Documents/Budget-Documents/FY-2025-26-Budget-Information/FY-2025-26-Budget-Ordinance.pdf" TargetMode="External"/><Relationship Id="rId80" Type="http://schemas.openxmlformats.org/officeDocument/2006/relationships/hyperlink" Target="https://www.madisoncountync.gov/uploads/5/9/7/0/59701963/scanner_madisoncountync.gov_20250617_113159.pdf" TargetMode="External"/><Relationship Id="rId85" Type="http://schemas.openxmlformats.org/officeDocument/2006/relationships/hyperlink" Target="https://www.cumberlandcountync.gov/docs/default-source/budget-performance/fy26-budget-ordinance.pdf?sfvrsn=592bb1f0_4" TargetMode="External"/><Relationship Id="rId93" Type="http://schemas.openxmlformats.org/officeDocument/2006/relationships/comments" Target="../comments1.xml"/><Relationship Id="rId3" Type="http://schemas.openxmlformats.org/officeDocument/2006/relationships/hyperlink" Target="https://www.granvillecounty.org/Archive.aspx?ADID=66" TargetMode="External"/><Relationship Id="rId12" Type="http://schemas.openxmlformats.org/officeDocument/2006/relationships/hyperlink" Target="https://cms5.revize.com/revize/edgecombenc/2025-2026%20Budget%20Ordinances.pdf" TargetMode="External"/><Relationship Id="rId17" Type="http://schemas.openxmlformats.org/officeDocument/2006/relationships/hyperlink" Target="https://www.rowancountync.gov/DocumentCenter/View/51241/2025-26-Fiscal-Year-Budget-PDF" TargetMode="External"/><Relationship Id="rId25" Type="http://schemas.openxmlformats.org/officeDocument/2006/relationships/hyperlink" Target="https://www.perquimanscountync.gov/departments/finance-office/category/19-finance-office-budget-ordinances" TargetMode="External"/><Relationship Id="rId33" Type="http://schemas.openxmlformats.org/officeDocument/2006/relationships/hyperlink" Target="https://www.caswellcountync.gov/_files/ugd/66d4ec_4809f6c21f93474e9d74deb468b3b6de.pdf" TargetMode="External"/><Relationship Id="rId38" Type="http://schemas.openxmlformats.org/officeDocument/2006/relationships/hyperlink" Target="https://cms9files.revize.com/martincountync/Document%20Center/Department/Finance/Budget/FY%202025-2026/Adopted%20Signed%20Budget%20Ordinance%2025-26.pdf" TargetMode="External"/><Relationship Id="rId46" Type="http://schemas.openxmlformats.org/officeDocument/2006/relationships/hyperlink" Target="https://mecknc.widen.net/s/bk9n6wgw8h/adopted-budget-2026.pdf" TargetMode="External"/><Relationship Id="rId59" Type="http://schemas.openxmlformats.org/officeDocument/2006/relationships/hyperlink" Target="https://yanceycountync.gov/DocumentCenter/View/878/FY-25-26-Budget-Ordinance" TargetMode="External"/><Relationship Id="rId67" Type="http://schemas.openxmlformats.org/officeDocument/2006/relationships/hyperlink" Target="https://www.hydecountync.gov/departments/docs/FY%2025-26%20Budget%20Ordinance%20(signed).pdf" TargetMode="External"/><Relationship Id="rId20" Type="http://schemas.openxmlformats.org/officeDocument/2006/relationships/hyperlink" Target="https://catawbacountync.gov/site/assets/files/11238/fy26_ordinance.pdf" TargetMode="External"/><Relationship Id="rId41" Type="http://schemas.openxmlformats.org/officeDocument/2006/relationships/hyperlink" Target="https://s3.us-west-1.amazonaws.com/wakegov.com.if-us-west-1/s3fs-public/documents/2025-09/FY26%20Wake%20County%20Adopted%20Budget_Web.pdf" TargetMode="External"/><Relationship Id="rId54" Type="http://schemas.openxmlformats.org/officeDocument/2006/relationships/hyperlink" Target="https://county-chatham-nc-budget-book.cleargov.com/17097/capital-improvements-plan/appendix-e-approved-budget-ordinance" TargetMode="External"/><Relationship Id="rId62" Type="http://schemas.openxmlformats.org/officeDocument/2006/relationships/hyperlink" Target="https://drive.google.com/file/d/1s_p5lUxpYbz8kHmfXbwyb1F1MH8JpVM4/view" TargetMode="External"/><Relationship Id="rId70" Type="http://schemas.openxmlformats.org/officeDocument/2006/relationships/hyperlink" Target="http://www.columbusco.org/sites/default/files/uploads/finance/fy-2025-2026-budget-ordinance.pdf" TargetMode="External"/><Relationship Id="rId75" Type="http://schemas.openxmlformats.org/officeDocument/2006/relationships/hyperlink" Target="https://washconc.org/wp-content/uploads/2025/06/FY26-Budget-Ordinance-Fee-Schedule.pdf" TargetMode="External"/><Relationship Id="rId83" Type="http://schemas.openxmlformats.org/officeDocument/2006/relationships/hyperlink" Target="https://www.hertfordcountync.gov/Solid%20Waste%20Fee%20Schedule.pdf" TargetMode="External"/><Relationship Id="rId88" Type="http://schemas.openxmlformats.org/officeDocument/2006/relationships/hyperlink" Target="https://www.co.anson.nc.us/ArchiveCenter/ViewFile/Item/101" TargetMode="External"/><Relationship Id="rId91" Type="http://schemas.openxmlformats.org/officeDocument/2006/relationships/drawing" Target="../drawings/drawing2.xml"/><Relationship Id="rId1" Type="http://schemas.openxmlformats.org/officeDocument/2006/relationships/hyperlink" Target="https://www.brunswickcountync.gov/DocumentCenter/View/6447/FY-2026-Approved-Budget-Ordinance?bidId=" TargetMode="External"/><Relationship Id="rId6" Type="http://schemas.openxmlformats.org/officeDocument/2006/relationships/hyperlink" Target="https://budget.alamancecountync.gov/wp-content/uploads/sites/15/2025/06/6-16-25-Adopted-Budget-Ordinance-Signed.pdf" TargetMode="External"/><Relationship Id="rId15" Type="http://schemas.openxmlformats.org/officeDocument/2006/relationships/hyperlink" Target="https://waynegov.com/ArchiveCenter/ViewFile/Item/149" TargetMode="External"/><Relationship Id="rId23" Type="http://schemas.openxmlformats.org/officeDocument/2006/relationships/hyperlink" Target="https://www.randolphcountync.gov/DocumentCenter/View/5445/FY26-Randolph-County-NC-Adopted-Budget-PDF" TargetMode="External"/><Relationship Id="rId28" Type="http://schemas.openxmlformats.org/officeDocument/2006/relationships/hyperlink" Target="https://www.iredellcountync.gov/ArchiveCenter/ViewFile/Item/328" TargetMode="External"/><Relationship Id="rId36" Type="http://schemas.openxmlformats.org/officeDocument/2006/relationships/hyperlink" Target="https://www.rockinghamcountync.gov/files/documents/2025-26AdoptedBudgetDocument1358025645060525PM.pdf" TargetMode="External"/><Relationship Id="rId49" Type="http://schemas.openxmlformats.org/officeDocument/2006/relationships/hyperlink" Target="https://www.co.beaufort.nc.us/documentcenter/view/1950/fy-25-26-final-approved-budget" TargetMode="External"/><Relationship Id="rId57" Type="http://schemas.openxmlformats.org/officeDocument/2006/relationships/hyperlink" Target="https://nmcdn.io/e186d21f8c7946a19faed23c3da2f0da/9daed2ecce2a4df2845caa12db947e3d/files/2025-2026-BUDGET-ORDINANCE.pdf" TargetMode="External"/><Relationship Id="rId10" Type="http://schemas.openxmlformats.org/officeDocument/2006/relationships/hyperlink" Target="https://www.buncombenc.gov/DocumentCenter/View/4194/Annual-Budget-Report?bidId=" TargetMode="External"/><Relationship Id="rId31" Type="http://schemas.openxmlformats.org/officeDocument/2006/relationships/hyperlink" Target="https://cms9files.revize.com/stokescountync/FY%202026%20Stokes%20County%20Operating%20Plan%20Online.pdf" TargetMode="External"/><Relationship Id="rId44" Type="http://schemas.openxmlformats.org/officeDocument/2006/relationships/hyperlink" Target="https://bladennc.govoffice3.com/" TargetMode="External"/><Relationship Id="rId52" Type="http://schemas.openxmlformats.org/officeDocument/2006/relationships/hyperlink" Target="https://www.warrencountync.com/DocumentCenter/View/6183/06192025_WARREN-COUNTY-BUDGET-ORDINANCE-FISCAL-YEAR-2025-2026" TargetMode="External"/><Relationship Id="rId60" Type="http://schemas.openxmlformats.org/officeDocument/2006/relationships/hyperlink" Target="https://www.chowancounty-nc.gov/vertical/sites/%7B10E82D50-AAE0-43D7-A98A-42E82683885E%7D/uploads/Budget_Ordinance_2026_with_fees.pdf" TargetMode="External"/><Relationship Id="rId65" Type="http://schemas.openxmlformats.org/officeDocument/2006/relationships/hyperlink" Target="https://www.franklincountync.gov/DocumentCenter/View/1015/FY26-Budget-Ordinance" TargetMode="External"/><Relationship Id="rId73" Type="http://schemas.openxmlformats.org/officeDocument/2006/relationships/hyperlink" Target="https://www.darenc.gov/home/showpublisheddocument/16012/638905216242270000" TargetMode="External"/><Relationship Id="rId78" Type="http://schemas.openxmlformats.org/officeDocument/2006/relationships/hyperlink" Target="https://www.mcdowellgov.com/county/budget-information/Budget%20Ordinance%202026.pdf" TargetMode="External"/><Relationship Id="rId81" Type="http://schemas.openxmlformats.org/officeDocument/2006/relationships/hyperlink" Target="https://drive.google.com/file/d/1X-F6ZYWFjosohhFxHAlYGJsOYjJubOW0/view" TargetMode="External"/><Relationship Id="rId86" Type="http://schemas.openxmlformats.org/officeDocument/2006/relationships/hyperlink" Target="https://jonescountync.gov/government/budgets-audits-and-financial-information/" TargetMode="External"/><Relationship Id="rId94" Type="http://schemas.microsoft.com/office/2017/10/relationships/threadedComment" Target="../threadedComments/threadedComment1.xml"/><Relationship Id="rId4" Type="http://schemas.openxmlformats.org/officeDocument/2006/relationships/hyperlink" Target="https://www.duplinnc.gov/Archive.aspx?AMID=36" TargetMode="External"/><Relationship Id="rId9" Type="http://schemas.openxmlformats.org/officeDocument/2006/relationships/hyperlink" Target="https://www.unioncountync.gov/home/showpublisheddocument/10378/638860182946271298" TargetMode="External"/><Relationship Id="rId13" Type="http://schemas.openxmlformats.org/officeDocument/2006/relationships/hyperlink" Target="https://www.wilsoncountync.gov/departments/financial-services/budget" TargetMode="External"/><Relationship Id="rId18" Type="http://schemas.openxmlformats.org/officeDocument/2006/relationships/hyperlink" Target="https://static1.squarespace.com/static/5b0584b6aa49a1a281fb3205/t/6852df1e706aaa5de69e35af/1750261535150/20250618104326496.pdf" TargetMode="External"/><Relationship Id="rId39" Type="http://schemas.openxmlformats.org/officeDocument/2006/relationships/hyperlink" Target="https://www.warrencountync.com/DocumentCenter/View/6183/06192025_WARREN-COUNTY-BUDGET-ORDINANCE-FISCAL-YEAR-2025-2026" TargetMode="External"/><Relationship Id="rId34" Type="http://schemas.openxmlformats.org/officeDocument/2006/relationships/hyperlink" Target="https://www.camdencountync.gov/Archive.aspx?AMID=36" TargetMode="External"/><Relationship Id="rId50" Type="http://schemas.openxmlformats.org/officeDocument/2006/relationships/hyperlink" Target="https://www.harnett.org/budget/downloads/fy26approvedbudget-website.pdf" TargetMode="External"/><Relationship Id="rId55" Type="http://schemas.openxmlformats.org/officeDocument/2006/relationships/hyperlink" Target="https://www.transylvaniacounty.org/sites/default/files/2025-06/FY%202026%20Budget%20Ordinance%20and%20Fee%20Schedules.pdf" TargetMode="External"/><Relationship Id="rId76" Type="http://schemas.openxmlformats.org/officeDocument/2006/relationships/hyperlink" Target="https://acrobat.adobe.com/id/urn:aaid:sc:US:4f805b57-42a6-4a18-a712-f260640001fc" TargetMode="External"/><Relationship Id="rId7" Type="http://schemas.openxmlformats.org/officeDocument/2006/relationships/hyperlink" Target="https://www.cabarruscounty.us/Government/Departments/Budget-and-Evaluation" TargetMode="External"/><Relationship Id="rId71" Type="http://schemas.openxmlformats.org/officeDocument/2006/relationships/hyperlink" Target="https:/www.vancecounty.org/wp-content/uploads/2025/06/Ordinance-FY-2025-26.pdf" TargetMode="External"/><Relationship Id="rId92" Type="http://schemas.openxmlformats.org/officeDocument/2006/relationships/vmlDrawing" Target="../drawings/vmlDrawing1.vml"/><Relationship Id="rId2" Type="http://schemas.openxmlformats.org/officeDocument/2006/relationships/hyperlink" Target="https://www.moorecountync.gov/DocumentCenter/View/6492/Adopted-Budget?bidId=" TargetMode="External"/><Relationship Id="rId29" Type="http://schemas.openxmlformats.org/officeDocument/2006/relationships/hyperlink" Target="https://www.scotlandcounty.org/Archive.aspx?AMID=67" TargetMode="External"/><Relationship Id="rId24" Type="http://schemas.openxmlformats.org/officeDocument/2006/relationships/hyperlink" Target="https://www.onslowcountync.gov/documentcenter/view/24635" TargetMode="External"/><Relationship Id="rId40" Type="http://schemas.openxmlformats.org/officeDocument/2006/relationships/hyperlink" Target="https://www.warrencountync.com/DocumentCenter/View/6183/06192025_WARREN-COUNTY-BUDGET-ORDINANCE-FISCAL-YEAR-2025-2026" TargetMode="External"/><Relationship Id="rId45" Type="http://schemas.openxmlformats.org/officeDocument/2006/relationships/hyperlink" Target="https://wipeoutwaste.mecknc.gov/Fees-Permits-Ordinances" TargetMode="External"/><Relationship Id="rId66" Type="http://schemas.openxmlformats.org/officeDocument/2006/relationships/hyperlink" Target="https://www.mitchellcountync.gov/2025-2026-budget-ordinance/" TargetMode="External"/><Relationship Id="rId87" Type="http://schemas.openxmlformats.org/officeDocument/2006/relationships/hyperlink" Target="https://cms6.revize.com/revize/rutherfordnc/document_center/Finance/Budget%20Ordinance%20-%20FY25-26%20June%205th%20Final.pdf" TargetMode="External"/><Relationship Id="rId61" Type="http://schemas.openxmlformats.org/officeDocument/2006/relationships/hyperlink" Target="https://cms3.revize.com/revize/averycountync/Budget%20Ordinance%202025-26.pdf" TargetMode="External"/><Relationship Id="rId82" Type="http://schemas.openxmlformats.org/officeDocument/2006/relationships/hyperlink" Target="https://www.hertfordcountync.gov/FY%2025-26%20Budget%20Ordinance.pdf" TargetMode="External"/><Relationship Id="rId19" Type="http://schemas.openxmlformats.org/officeDocument/2006/relationships/hyperlink" Target="https://wilkescounty.net/ArchiveCenter/ViewFile/Item/96" TargetMode="External"/><Relationship Id="rId14" Type="http://schemas.openxmlformats.org/officeDocument/2006/relationships/hyperlink" Target="https://www.wilsoncountync.gov/departments/financial-services/budget" TargetMode="External"/><Relationship Id="rId30" Type="http://schemas.openxmlformats.org/officeDocument/2006/relationships/hyperlink" Target="https://www.burkenc.org/2265/Budget-Documents" TargetMode="External"/><Relationship Id="rId35" Type="http://schemas.openxmlformats.org/officeDocument/2006/relationships/hyperlink" Target="https://www.cherokeecounty-nc.gov/186/Annual-Adopted-Budget-Ordinances" TargetMode="External"/><Relationship Id="rId56" Type="http://schemas.openxmlformats.org/officeDocument/2006/relationships/hyperlink" Target="https://www.johnstonnc.gov/files/board/June%2017_6pm.pdf" TargetMode="External"/><Relationship Id="rId77" Type="http://schemas.openxmlformats.org/officeDocument/2006/relationships/hyperlink" Target="https://pendercountync.gov/DocumentCenter/View/4782/FY-2025-26-Adopted-Budget-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ncacc.org/research-and-publications/research/monthly-county-data-sheets/" TargetMode="External"/><Relationship Id="rId7" Type="http://schemas.openxmlformats.org/officeDocument/2006/relationships/drawing" Target="../drawings/drawing3.xml"/><Relationship Id="rId2" Type="http://schemas.openxmlformats.org/officeDocument/2006/relationships/hyperlink" Target="https://www.ncacc.org/research-and-publications/research/county-budget-and-tax/" TargetMode="External"/><Relationship Id="rId1" Type="http://schemas.openxmlformats.org/officeDocument/2006/relationships/hyperlink" Target="https://www.ncacc.org/mapbook" TargetMode="External"/><Relationship Id="rId6" Type="http://schemas.openxmlformats.org/officeDocument/2006/relationships/hyperlink" Target="mailto:policy@ncacc.org" TargetMode="External"/><Relationship Id="rId5" Type="http://schemas.openxmlformats.org/officeDocument/2006/relationships/hyperlink" Target="https://www.ncacc.org/research-and-publications/research/county-budget-and-tax/" TargetMode="External"/><Relationship Id="rId4" Type="http://schemas.openxmlformats.org/officeDocument/2006/relationships/hyperlink" Target="https://www.ncacc.org/research-and-publications/publications/weekly-update/subscribe-to-the-ncacc-weekly-upd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7DA4A-8FAC-40A1-A502-2C609ABF1958}">
  <dimension ref="A1:A20"/>
  <sheetViews>
    <sheetView topLeftCell="A2" workbookViewId="0">
      <selection activeCell="E7" sqref="E7"/>
    </sheetView>
  </sheetViews>
  <sheetFormatPr defaultColWidth="8.85546875" defaultRowHeight="14.45"/>
  <cols>
    <col min="1" max="1" width="100.7109375" customWidth="1"/>
  </cols>
  <sheetData>
    <row r="1" spans="1:1" ht="57.95" customHeight="1"/>
    <row r="2" spans="1:1" s="4" customFormat="1" ht="15" customHeight="1">
      <c r="A2" s="5" t="s">
        <v>0</v>
      </c>
    </row>
    <row r="3" spans="1:1" s="4" customFormat="1" ht="15" customHeight="1"/>
    <row r="4" spans="1:1" s="4" customFormat="1" ht="15" customHeight="1">
      <c r="A4" s="6" t="s">
        <v>1</v>
      </c>
    </row>
    <row r="5" spans="1:1" s="4" customFormat="1" ht="45" customHeight="1">
      <c r="A5" s="7" t="s">
        <v>2</v>
      </c>
    </row>
    <row r="6" spans="1:1" s="4" customFormat="1" ht="15" customHeight="1"/>
    <row r="7" spans="1:1" s="4" customFormat="1" ht="15" customHeight="1">
      <c r="A7" s="6" t="s">
        <v>3</v>
      </c>
    </row>
    <row r="8" spans="1:1" s="4" customFormat="1" ht="60" customHeight="1">
      <c r="A8" s="8" t="s">
        <v>4</v>
      </c>
    </row>
    <row r="9" spans="1:1" s="4" customFormat="1" ht="15" customHeight="1">
      <c r="A9" s="9"/>
    </row>
    <row r="10" spans="1:1" s="4" customFormat="1" ht="15" customHeight="1">
      <c r="A10" s="6" t="s">
        <v>5</v>
      </c>
    </row>
    <row r="11" spans="1:1" s="4" customFormat="1" ht="30" customHeight="1">
      <c r="A11" s="7" t="s">
        <v>6</v>
      </c>
    </row>
    <row r="12" spans="1:1" s="4" customFormat="1" ht="15" customHeight="1">
      <c r="A12" s="9"/>
    </row>
    <row r="13" spans="1:1" s="4" customFormat="1" ht="15" customHeight="1">
      <c r="A13" s="289" t="s">
        <v>7</v>
      </c>
    </row>
    <row r="14" spans="1:1" s="4" customFormat="1" ht="15" customHeight="1">
      <c r="A14" s="10" t="s">
        <v>8</v>
      </c>
    </row>
    <row r="15" spans="1:1" s="4" customFormat="1">
      <c r="A15" s="11" t="s">
        <v>9</v>
      </c>
    </row>
    <row r="16" spans="1:1" s="4" customFormat="1"/>
    <row r="17" spans="1:1" s="4" customFormat="1">
      <c r="A17" s="6" t="s">
        <v>10</v>
      </c>
    </row>
    <row r="18" spans="1:1" s="4" customFormat="1">
      <c r="A18" s="286" t="s">
        <v>11</v>
      </c>
    </row>
    <row r="19" spans="1:1" s="4" customFormat="1">
      <c r="A19" s="287" t="s">
        <v>12</v>
      </c>
    </row>
    <row r="20" spans="1:1">
      <c r="A20" s="11" t="s">
        <v>13</v>
      </c>
    </row>
  </sheetData>
  <hyperlinks>
    <hyperlink ref="A15" r:id="rId1" xr:uid="{2821F2A2-1A82-4193-B5C9-B4B60D836877}"/>
    <hyperlink ref="A20" r:id="rId2" xr:uid="{E22A3142-58B2-5844-BB06-40F456AEF1AE}"/>
  </hyperlinks>
  <pageMargins left="0.7" right="0.7" top="0.75" bottom="0.75" header="0.3" footer="0.3"/>
  <pageSetup orientation="portrait" horizontalDpi="0" verticalDpi="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90F6-124B-4851-866E-B12F4FA5E502}">
  <dimension ref="A1:AL116"/>
  <sheetViews>
    <sheetView tabSelected="1" zoomScale="85" zoomScaleNormal="85" workbookViewId="0">
      <pane xSplit="1" ySplit="5" topLeftCell="AC95" activePane="bottomRight" state="frozen"/>
      <selection pane="bottomRight" activeCell="AJ104" sqref="AJ104"/>
      <selection pane="bottomLeft" activeCell="A6" sqref="A6"/>
      <selection pane="topRight" activeCell="B1" sqref="B1"/>
    </sheetView>
  </sheetViews>
  <sheetFormatPr defaultColWidth="8.85546875" defaultRowHeight="14.45"/>
  <cols>
    <col min="1" max="1" width="15.7109375" customWidth="1"/>
    <col min="2" max="2" width="14.42578125" bestFit="1" customWidth="1"/>
    <col min="3" max="3" width="15.7109375" style="49" customWidth="1"/>
    <col min="4" max="5" width="15.7109375" customWidth="1"/>
    <col min="6" max="6" width="16.85546875" customWidth="1"/>
    <col min="7" max="9" width="15.7109375" customWidth="1"/>
    <col min="10" max="10" width="18.7109375" customWidth="1"/>
    <col min="11" max="13" width="15.7109375" customWidth="1"/>
    <col min="14" max="15" width="18.42578125" customWidth="1"/>
    <col min="16" max="19" width="15.7109375" customWidth="1"/>
    <col min="20" max="20" width="37.140625" customWidth="1"/>
    <col min="21" max="22" width="15.7109375" customWidth="1"/>
    <col min="23" max="23" width="15.7109375" style="49" customWidth="1"/>
    <col min="24" max="24" width="24.7109375" style="49" customWidth="1"/>
    <col min="25" max="26" width="15.7109375" customWidth="1"/>
    <col min="27" max="27" width="33.85546875" customWidth="1"/>
    <col min="28" max="28" width="18" style="49" customWidth="1"/>
    <col min="29" max="29" width="15.7109375" style="49" customWidth="1"/>
    <col min="30" max="30" width="42.7109375" style="49" customWidth="1"/>
    <col min="31" max="31" width="15.7109375" style="49" customWidth="1"/>
    <col min="32" max="32" width="15.7109375" customWidth="1"/>
    <col min="33" max="33" width="15.7109375" style="49" customWidth="1"/>
    <col min="34" max="34" width="30.140625" style="49" customWidth="1"/>
    <col min="35" max="35" width="19.140625" style="49" customWidth="1"/>
    <col min="36" max="36" width="48.140625" style="172" customWidth="1"/>
    <col min="37" max="37" width="15.7109375" customWidth="1"/>
    <col min="38" max="38" width="59.140625" customWidth="1"/>
  </cols>
  <sheetData>
    <row r="1" spans="1:38" ht="18.600000000000001">
      <c r="B1" s="2" t="s">
        <v>14</v>
      </c>
    </row>
    <row r="2" spans="1:38" ht="15.95">
      <c r="A2" s="1"/>
      <c r="B2" s="1" t="s">
        <v>15</v>
      </c>
    </row>
    <row r="4" spans="1:38" s="27" customFormat="1" ht="15" customHeight="1">
      <c r="A4" s="178"/>
      <c r="B4" s="290" t="s">
        <v>16</v>
      </c>
      <c r="C4" s="290"/>
      <c r="D4" s="290"/>
      <c r="E4" s="290"/>
      <c r="F4" s="290"/>
      <c r="G4" s="290"/>
      <c r="H4" s="290"/>
      <c r="I4" s="177"/>
      <c r="J4" s="293" t="s">
        <v>17</v>
      </c>
      <c r="K4" s="293"/>
      <c r="L4" s="293"/>
      <c r="M4" s="293"/>
      <c r="N4" s="293"/>
      <c r="O4" s="291" t="s">
        <v>18</v>
      </c>
      <c r="P4" s="291"/>
      <c r="Q4" s="291"/>
      <c r="R4" s="291"/>
      <c r="S4" s="291"/>
      <c r="T4" s="291"/>
      <c r="U4" s="291"/>
      <c r="V4" s="291"/>
      <c r="W4" s="291"/>
      <c r="X4" s="291"/>
      <c r="Y4" s="291"/>
      <c r="Z4" s="291"/>
      <c r="AA4" s="291"/>
      <c r="AB4" s="294" t="s">
        <v>19</v>
      </c>
      <c r="AC4" s="294"/>
      <c r="AD4" s="294"/>
      <c r="AE4" s="294"/>
      <c r="AF4" s="294"/>
      <c r="AG4" s="294"/>
      <c r="AH4" s="294"/>
      <c r="AI4" s="294"/>
      <c r="AJ4" s="292" t="s">
        <v>20</v>
      </c>
      <c r="AK4" s="292"/>
      <c r="AL4" s="292"/>
    </row>
    <row r="5" spans="1:38" s="27" customFormat="1" ht="120" customHeight="1">
      <c r="A5" s="41" t="s">
        <v>21</v>
      </c>
      <c r="B5" s="28" t="s">
        <v>22</v>
      </c>
      <c r="C5" s="28" t="s">
        <v>23</v>
      </c>
      <c r="D5" s="28" t="s">
        <v>24</v>
      </c>
      <c r="E5" s="28" t="s">
        <v>25</v>
      </c>
      <c r="F5" s="28" t="s">
        <v>26</v>
      </c>
      <c r="G5" s="28" t="s">
        <v>27</v>
      </c>
      <c r="H5" s="28" t="s">
        <v>28</v>
      </c>
      <c r="I5" s="28" t="s">
        <v>29</v>
      </c>
      <c r="J5" s="29" t="s">
        <v>30</v>
      </c>
      <c r="K5" s="29" t="s">
        <v>31</v>
      </c>
      <c r="L5" s="29" t="s">
        <v>32</v>
      </c>
      <c r="M5" s="29" t="s">
        <v>33</v>
      </c>
      <c r="N5" s="29" t="s">
        <v>34</v>
      </c>
      <c r="O5" s="26" t="s">
        <v>35</v>
      </c>
      <c r="P5" s="26" t="s">
        <v>36</v>
      </c>
      <c r="Q5" s="26" t="s">
        <v>37</v>
      </c>
      <c r="R5" s="26" t="s">
        <v>38</v>
      </c>
      <c r="S5" s="26" t="s">
        <v>39</v>
      </c>
      <c r="T5" s="26" t="s">
        <v>40</v>
      </c>
      <c r="U5" s="26" t="s">
        <v>41</v>
      </c>
      <c r="V5" s="26" t="s">
        <v>42</v>
      </c>
      <c r="W5" s="26" t="s">
        <v>43</v>
      </c>
      <c r="X5" s="26" t="s">
        <v>44</v>
      </c>
      <c r="Y5" s="26" t="s">
        <v>45</v>
      </c>
      <c r="Z5" s="26" t="s">
        <v>46</v>
      </c>
      <c r="AA5" s="26" t="s">
        <v>47</v>
      </c>
      <c r="AB5" s="30" t="s">
        <v>48</v>
      </c>
      <c r="AC5" s="30" t="s">
        <v>49</v>
      </c>
      <c r="AD5" s="30" t="s">
        <v>50</v>
      </c>
      <c r="AE5" s="30" t="s">
        <v>51</v>
      </c>
      <c r="AF5" s="30" t="s">
        <v>52</v>
      </c>
      <c r="AG5" s="30" t="s">
        <v>53</v>
      </c>
      <c r="AH5" s="30" t="s">
        <v>54</v>
      </c>
      <c r="AI5" s="30" t="s">
        <v>55</v>
      </c>
      <c r="AJ5" s="66" t="s">
        <v>56</v>
      </c>
      <c r="AK5" s="31" t="s">
        <v>57</v>
      </c>
      <c r="AL5" s="66" t="s">
        <v>58</v>
      </c>
    </row>
    <row r="6" spans="1:38" s="27" customFormat="1" ht="39.950000000000003" customHeight="1">
      <c r="A6" s="32" t="s">
        <v>59</v>
      </c>
      <c r="B6" s="179">
        <v>185255</v>
      </c>
      <c r="C6" s="82">
        <v>1049.68</v>
      </c>
      <c r="D6" s="34">
        <v>242114036</v>
      </c>
      <c r="E6" s="34">
        <v>12937489</v>
      </c>
      <c r="F6" s="42">
        <v>0.2</v>
      </c>
      <c r="G6" s="34">
        <f>45630300-150000</f>
        <v>45480300</v>
      </c>
      <c r="H6" s="34">
        <v>150000</v>
      </c>
      <c r="I6" s="34">
        <f>SUM(D6/B6)</f>
        <v>1306.9230843971823</v>
      </c>
      <c r="J6" s="35">
        <v>26747193612</v>
      </c>
      <c r="K6" s="43">
        <v>2023</v>
      </c>
      <c r="L6" s="36">
        <v>0.49399999999999999</v>
      </c>
      <c r="M6" s="35">
        <v>131939416</v>
      </c>
      <c r="N6" s="44">
        <v>0.99180000000000001</v>
      </c>
      <c r="O6" s="191">
        <v>22207</v>
      </c>
      <c r="P6" s="37">
        <v>57306851</v>
      </c>
      <c r="Q6" s="37">
        <f>SUM(P6/O6)</f>
        <v>2580.5759895528436</v>
      </c>
      <c r="R6" s="37">
        <v>4820500</v>
      </c>
      <c r="S6" s="37">
        <v>800000</v>
      </c>
      <c r="T6" s="41" t="s">
        <v>60</v>
      </c>
      <c r="U6" s="37">
        <f>8572824+4382195</f>
        <v>12955019</v>
      </c>
      <c r="V6" s="37">
        <v>9400000</v>
      </c>
      <c r="W6" s="46" t="s">
        <v>61</v>
      </c>
      <c r="X6" s="47" t="s">
        <v>62</v>
      </c>
      <c r="Y6" s="37">
        <f>SUM(P6:S6,U6,V6)</f>
        <v>85284950.575989544</v>
      </c>
      <c r="Z6" s="272">
        <f>SUM(Y6/D6)</f>
        <v>0.35225116224153791</v>
      </c>
      <c r="AA6" s="37">
        <f>241767+2895509+1499602+536000+4877822</f>
        <v>10050700</v>
      </c>
      <c r="AB6" s="48" t="s">
        <v>63</v>
      </c>
      <c r="AC6" s="48" t="s">
        <v>63</v>
      </c>
      <c r="AD6" s="258" t="s">
        <v>64</v>
      </c>
      <c r="AE6" s="48" t="s">
        <v>61</v>
      </c>
      <c r="AF6" s="81" t="s">
        <v>62</v>
      </c>
      <c r="AG6" s="48" t="s">
        <v>61</v>
      </c>
      <c r="AH6" s="48" t="s">
        <v>62</v>
      </c>
      <c r="AI6" s="48" t="s">
        <v>63</v>
      </c>
      <c r="AJ6" s="127" t="s">
        <v>65</v>
      </c>
      <c r="AK6" s="204" t="s">
        <v>66</v>
      </c>
      <c r="AL6" s="66"/>
    </row>
    <row r="7" spans="1:38" s="27" customFormat="1" ht="39.950000000000003" customHeight="1">
      <c r="A7" s="32" t="s">
        <v>67</v>
      </c>
      <c r="B7" s="179">
        <v>36525</v>
      </c>
      <c r="C7" s="61">
        <v>426</v>
      </c>
      <c r="D7" s="34">
        <v>60586611</v>
      </c>
      <c r="E7" s="34">
        <v>4809243</v>
      </c>
      <c r="F7" s="42" t="s">
        <v>61</v>
      </c>
      <c r="G7" s="34">
        <v>11286000</v>
      </c>
      <c r="H7" s="34">
        <v>1250000</v>
      </c>
      <c r="I7" s="34">
        <f t="shared" ref="I7:I70" si="0">SUM(D7/B7)</f>
        <v>1658.7710061601642</v>
      </c>
      <c r="J7" s="35">
        <v>4167961106</v>
      </c>
      <c r="K7" s="43">
        <v>2023</v>
      </c>
      <c r="L7" s="36">
        <v>0.65</v>
      </c>
      <c r="M7" s="35">
        <v>26229403</v>
      </c>
      <c r="N7" s="44">
        <v>0.97089999999999999</v>
      </c>
      <c r="O7" s="191">
        <v>4152</v>
      </c>
      <c r="P7" s="37">
        <v>8078040</v>
      </c>
      <c r="Q7" s="37">
        <f t="shared" ref="Q7:Q70" si="1">SUM(P7/O7)</f>
        <v>1945.5780346820809</v>
      </c>
      <c r="R7" s="122">
        <v>0</v>
      </c>
      <c r="S7" s="122">
        <v>0</v>
      </c>
      <c r="T7" s="46" t="s">
        <v>62</v>
      </c>
      <c r="U7" s="37">
        <v>0</v>
      </c>
      <c r="V7" s="37">
        <v>3548000</v>
      </c>
      <c r="W7" s="46" t="s">
        <v>61</v>
      </c>
      <c r="X7" s="47" t="s">
        <v>62</v>
      </c>
      <c r="Y7" s="37">
        <v>11626040</v>
      </c>
      <c r="Z7" s="272">
        <f t="shared" ref="Z7:Z70" si="2">SUM(Y7/D7)</f>
        <v>0.19189124144936906</v>
      </c>
      <c r="AA7" s="37">
        <v>163800</v>
      </c>
      <c r="AB7" s="48" t="s">
        <v>63</v>
      </c>
      <c r="AC7" s="48" t="s">
        <v>63</v>
      </c>
      <c r="AD7" s="142" t="s">
        <v>68</v>
      </c>
      <c r="AE7" s="48" t="s">
        <v>61</v>
      </c>
      <c r="AF7" s="81" t="s">
        <v>62</v>
      </c>
      <c r="AG7" s="48" t="s">
        <v>61</v>
      </c>
      <c r="AH7" s="48" t="s">
        <v>62</v>
      </c>
      <c r="AI7" s="48" t="s">
        <v>63</v>
      </c>
      <c r="AJ7" s="168">
        <v>13402.48</v>
      </c>
      <c r="AK7" s="119" t="s">
        <v>66</v>
      </c>
      <c r="AL7" s="66" t="s">
        <v>62</v>
      </c>
    </row>
    <row r="8" spans="1:38" s="27" customFormat="1" ht="39.950000000000003" customHeight="1">
      <c r="A8" s="32" t="s">
        <v>69</v>
      </c>
      <c r="B8" s="180">
        <v>11672</v>
      </c>
      <c r="C8" s="91">
        <v>160</v>
      </c>
      <c r="D8" s="100">
        <v>23912466</v>
      </c>
      <c r="E8" s="100">
        <v>664869</v>
      </c>
      <c r="F8" s="91" t="s">
        <v>61</v>
      </c>
      <c r="G8" s="100">
        <v>3630000</v>
      </c>
      <c r="H8" s="100">
        <v>200000</v>
      </c>
      <c r="I8" s="34">
        <f t="shared" si="0"/>
        <v>2048.7033927347497</v>
      </c>
      <c r="J8" s="53">
        <v>2454609000</v>
      </c>
      <c r="K8" s="54">
        <v>2021</v>
      </c>
      <c r="L8" s="55">
        <v>0.59699999999999998</v>
      </c>
      <c r="M8" s="53">
        <v>11100000</v>
      </c>
      <c r="N8" s="56">
        <v>0.98</v>
      </c>
      <c r="O8" s="191">
        <v>1258</v>
      </c>
      <c r="P8" s="97">
        <v>3108285</v>
      </c>
      <c r="Q8" s="37">
        <f t="shared" si="1"/>
        <v>2470.8147853736091</v>
      </c>
      <c r="R8" s="97">
        <v>1300000</v>
      </c>
      <c r="S8" s="97">
        <v>479318</v>
      </c>
      <c r="T8" s="150" t="s">
        <v>70</v>
      </c>
      <c r="U8" s="97">
        <v>833109</v>
      </c>
      <c r="V8" s="97">
        <v>0</v>
      </c>
      <c r="W8" s="46" t="s">
        <v>61</v>
      </c>
      <c r="X8" s="47" t="s">
        <v>62</v>
      </c>
      <c r="Y8" s="97">
        <v>5720712</v>
      </c>
      <c r="Z8" s="272">
        <f t="shared" si="2"/>
        <v>0.23923555186654527</v>
      </c>
      <c r="AA8" s="97">
        <v>219883</v>
      </c>
      <c r="AB8" s="59" t="s">
        <v>63</v>
      </c>
      <c r="AC8" s="59" t="s">
        <v>63</v>
      </c>
      <c r="AD8" s="258" t="s">
        <v>71</v>
      </c>
      <c r="AE8" s="48" t="s">
        <v>72</v>
      </c>
      <c r="AF8" s="81" t="s">
        <v>62</v>
      </c>
      <c r="AG8" s="48" t="s">
        <v>63</v>
      </c>
      <c r="AH8" s="118">
        <v>98</v>
      </c>
      <c r="AI8" s="48" t="s">
        <v>61</v>
      </c>
      <c r="AJ8" s="169" t="s">
        <v>73</v>
      </c>
      <c r="AK8" s="205" t="s">
        <v>66</v>
      </c>
      <c r="AL8" s="169" t="s">
        <v>74</v>
      </c>
    </row>
    <row r="9" spans="1:38" s="27" customFormat="1" ht="39.950000000000003" customHeight="1">
      <c r="A9" s="32" t="s">
        <v>75</v>
      </c>
      <c r="B9" s="179">
        <v>21453</v>
      </c>
      <c r="C9" s="61">
        <v>229</v>
      </c>
      <c r="D9" s="34">
        <v>42411984</v>
      </c>
      <c r="E9" s="34">
        <v>4226713</v>
      </c>
      <c r="F9" s="42" t="s">
        <v>61</v>
      </c>
      <c r="G9" s="34">
        <v>4469216</v>
      </c>
      <c r="H9" s="34">
        <v>0</v>
      </c>
      <c r="I9" s="34">
        <f t="shared" si="0"/>
        <v>1976.9721717242344</v>
      </c>
      <c r="J9" s="35">
        <v>2087254056</v>
      </c>
      <c r="K9" s="54">
        <v>2018</v>
      </c>
      <c r="L9" s="36">
        <v>0.77700000000000002</v>
      </c>
      <c r="M9" s="35">
        <v>18148706</v>
      </c>
      <c r="N9" s="44">
        <v>0.9254</v>
      </c>
      <c r="O9" s="191">
        <v>2889</v>
      </c>
      <c r="P9" s="37">
        <v>3800000</v>
      </c>
      <c r="Q9" s="37">
        <f t="shared" si="1"/>
        <v>1315.3340256143995</v>
      </c>
      <c r="R9" s="37">
        <v>500000</v>
      </c>
      <c r="S9" s="37">
        <v>0</v>
      </c>
      <c r="T9" s="47" t="s">
        <v>62</v>
      </c>
      <c r="U9" s="37">
        <v>0</v>
      </c>
      <c r="V9" s="37">
        <v>4000000</v>
      </c>
      <c r="W9" s="46" t="s">
        <v>61</v>
      </c>
      <c r="X9" s="47" t="s">
        <v>62</v>
      </c>
      <c r="Y9" s="37">
        <v>8300000</v>
      </c>
      <c r="Z9" s="272">
        <f t="shared" si="2"/>
        <v>0.19569940420613194</v>
      </c>
      <c r="AA9" s="37">
        <v>1451263</v>
      </c>
      <c r="AB9" s="48" t="s">
        <v>76</v>
      </c>
      <c r="AC9" s="48" t="s">
        <v>76</v>
      </c>
      <c r="AD9" s="258" t="s">
        <v>62</v>
      </c>
      <c r="AE9" s="48" t="s">
        <v>63</v>
      </c>
      <c r="AF9" s="81">
        <v>2846749</v>
      </c>
      <c r="AG9" s="48" t="s">
        <v>61</v>
      </c>
      <c r="AH9" s="48" t="s">
        <v>62</v>
      </c>
      <c r="AI9" s="48" t="s">
        <v>62</v>
      </c>
      <c r="AJ9" s="200" t="s">
        <v>62</v>
      </c>
      <c r="AK9" s="119" t="s">
        <v>66</v>
      </c>
      <c r="AL9" s="66"/>
    </row>
    <row r="10" spans="1:38" s="27" customFormat="1" ht="39.950000000000003" customHeight="1">
      <c r="A10" s="32" t="s">
        <v>77</v>
      </c>
      <c r="B10" s="179">
        <v>26578</v>
      </c>
      <c r="C10" s="61">
        <v>246</v>
      </c>
      <c r="D10" s="34">
        <v>55661651</v>
      </c>
      <c r="E10" s="34">
        <v>6638941</v>
      </c>
      <c r="F10" s="42" t="s">
        <v>61</v>
      </c>
      <c r="G10" s="34">
        <v>11310000</v>
      </c>
      <c r="H10" s="34">
        <v>0</v>
      </c>
      <c r="I10" s="34">
        <f t="shared" si="0"/>
        <v>2094.2753781322899</v>
      </c>
      <c r="J10" s="35">
        <v>5978975838</v>
      </c>
      <c r="K10" s="43">
        <v>2023</v>
      </c>
      <c r="L10" s="36">
        <v>0.44</v>
      </c>
      <c r="M10" s="35">
        <v>25698716</v>
      </c>
      <c r="N10" s="44">
        <v>0.97519999999999996</v>
      </c>
      <c r="O10" s="191">
        <v>2546</v>
      </c>
      <c r="P10" s="37">
        <v>6744870</v>
      </c>
      <c r="Q10" s="37">
        <f t="shared" si="1"/>
        <v>2649.2026708562453</v>
      </c>
      <c r="R10" s="37">
        <v>200000</v>
      </c>
      <c r="S10" s="37">
        <v>1100095</v>
      </c>
      <c r="T10" s="41" t="s">
        <v>78</v>
      </c>
      <c r="U10" s="37">
        <v>4206075</v>
      </c>
      <c r="V10" s="37">
        <v>2520305</v>
      </c>
      <c r="W10" s="46" t="s">
        <v>61</v>
      </c>
      <c r="X10" s="47" t="s">
        <v>62</v>
      </c>
      <c r="Y10" s="37">
        <v>14771345</v>
      </c>
      <c r="Z10" s="272">
        <f t="shared" si="2"/>
        <v>0.26537741397573711</v>
      </c>
      <c r="AA10" s="37">
        <v>1314308</v>
      </c>
      <c r="AB10" s="48" t="s">
        <v>63</v>
      </c>
      <c r="AC10" s="48" t="s">
        <v>63</v>
      </c>
      <c r="AD10" s="142" t="s">
        <v>79</v>
      </c>
      <c r="AE10" s="48" t="s">
        <v>63</v>
      </c>
      <c r="AF10" s="81">
        <v>3000000</v>
      </c>
      <c r="AG10" s="48" t="s">
        <v>61</v>
      </c>
      <c r="AH10" s="48" t="s">
        <v>62</v>
      </c>
      <c r="AI10" s="79" t="s">
        <v>80</v>
      </c>
      <c r="AJ10" s="127" t="s">
        <v>81</v>
      </c>
      <c r="AK10" s="119" t="s">
        <v>66</v>
      </c>
      <c r="AL10" s="66"/>
    </row>
    <row r="11" spans="1:38" s="27" customFormat="1" ht="39.950000000000003" customHeight="1">
      <c r="A11" s="32" t="s">
        <v>82</v>
      </c>
      <c r="B11" s="180">
        <v>17555</v>
      </c>
      <c r="C11" s="152">
        <v>215</v>
      </c>
      <c r="D11" s="51">
        <v>41812807</v>
      </c>
      <c r="E11" s="51">
        <v>3894000</v>
      </c>
      <c r="F11" s="153">
        <v>0.2</v>
      </c>
      <c r="G11" s="51">
        <v>8578278</v>
      </c>
      <c r="H11" s="51">
        <v>100000</v>
      </c>
      <c r="I11" s="34">
        <f t="shared" si="0"/>
        <v>2381.8175448590146</v>
      </c>
      <c r="J11" s="53">
        <v>6455923738</v>
      </c>
      <c r="K11" s="54">
        <v>2022</v>
      </c>
      <c r="L11" s="55">
        <v>0.33500000000000002</v>
      </c>
      <c r="M11" s="53">
        <v>21000000</v>
      </c>
      <c r="N11" s="56">
        <v>0.96499999999999997</v>
      </c>
      <c r="O11" s="191">
        <v>1659</v>
      </c>
      <c r="P11" s="97">
        <v>6600000</v>
      </c>
      <c r="Q11" s="37">
        <f t="shared" si="1"/>
        <v>3978.3001808318263</v>
      </c>
      <c r="R11" s="97">
        <v>837000</v>
      </c>
      <c r="S11" s="122">
        <v>0</v>
      </c>
      <c r="T11" s="46" t="s">
        <v>62</v>
      </c>
      <c r="U11" s="97">
        <v>950000</v>
      </c>
      <c r="V11" s="37">
        <v>0</v>
      </c>
      <c r="W11" s="46" t="s">
        <v>61</v>
      </c>
      <c r="X11" s="47" t="s">
        <v>62</v>
      </c>
      <c r="Y11" s="97">
        <v>8387000</v>
      </c>
      <c r="Z11" s="272">
        <f t="shared" si="2"/>
        <v>0.2005844764260864</v>
      </c>
      <c r="AA11" s="97">
        <v>481236</v>
      </c>
      <c r="AB11" s="59" t="s">
        <v>63</v>
      </c>
      <c r="AC11" s="59" t="s">
        <v>63</v>
      </c>
      <c r="AD11" s="258" t="s">
        <v>83</v>
      </c>
      <c r="AE11" s="59" t="s">
        <v>63</v>
      </c>
      <c r="AF11" s="164">
        <v>2627109</v>
      </c>
      <c r="AG11" s="48" t="s">
        <v>61</v>
      </c>
      <c r="AH11" s="48" t="s">
        <v>62</v>
      </c>
      <c r="AI11" s="165" t="s">
        <v>84</v>
      </c>
      <c r="AJ11" s="169" t="s">
        <v>85</v>
      </c>
      <c r="AK11" s="205" t="s">
        <v>66</v>
      </c>
      <c r="AL11" s="169"/>
    </row>
    <row r="12" spans="1:38" s="27" customFormat="1" ht="39.950000000000003" customHeight="1">
      <c r="A12" s="32" t="s">
        <v>86</v>
      </c>
      <c r="B12" s="179">
        <v>43904</v>
      </c>
      <c r="C12" s="61">
        <v>394</v>
      </c>
      <c r="D12" s="34">
        <v>77006186</v>
      </c>
      <c r="E12" s="34">
        <v>181242</v>
      </c>
      <c r="F12" s="42">
        <v>0.35</v>
      </c>
      <c r="G12" s="34">
        <v>14104380</v>
      </c>
      <c r="H12" s="34">
        <v>217416</v>
      </c>
      <c r="I12" s="34">
        <f t="shared" si="0"/>
        <v>1753.96742893586</v>
      </c>
      <c r="J12" s="35">
        <v>9467367002</v>
      </c>
      <c r="K12" s="43">
        <v>2025</v>
      </c>
      <c r="L12" s="36">
        <v>0.44500000000000001</v>
      </c>
      <c r="M12" s="35">
        <v>41513920</v>
      </c>
      <c r="N12" s="44">
        <v>0.98429999999999995</v>
      </c>
      <c r="O12" s="191">
        <v>5459</v>
      </c>
      <c r="P12" s="37">
        <v>16214703</v>
      </c>
      <c r="Q12" s="37">
        <f t="shared" si="1"/>
        <v>2970.2698296391281</v>
      </c>
      <c r="R12" s="37">
        <v>2247327</v>
      </c>
      <c r="S12" s="37">
        <v>2734326</v>
      </c>
      <c r="T12" s="83" t="s">
        <v>87</v>
      </c>
      <c r="U12" s="37">
        <v>1629326</v>
      </c>
      <c r="V12" s="37">
        <v>0</v>
      </c>
      <c r="W12" s="46" t="s">
        <v>61</v>
      </c>
      <c r="X12" s="47" t="s">
        <v>62</v>
      </c>
      <c r="Y12" s="37">
        <v>22825682</v>
      </c>
      <c r="Z12" s="272">
        <f t="shared" si="2"/>
        <v>0.29641361539448274</v>
      </c>
      <c r="AA12" s="37">
        <v>3976949</v>
      </c>
      <c r="AB12" s="30" t="s">
        <v>63</v>
      </c>
      <c r="AC12" s="48" t="s">
        <v>61</v>
      </c>
      <c r="AD12" s="258" t="s">
        <v>62</v>
      </c>
      <c r="AE12" s="48" t="s">
        <v>61</v>
      </c>
      <c r="AF12" s="123"/>
      <c r="AG12" s="48" t="s">
        <v>63</v>
      </c>
      <c r="AH12" s="123" t="s">
        <v>88</v>
      </c>
      <c r="AI12" s="48" t="s">
        <v>61</v>
      </c>
      <c r="AJ12" s="127" t="s">
        <v>89</v>
      </c>
      <c r="AK12" s="119" t="s">
        <v>66</v>
      </c>
      <c r="AL12" s="66" t="s">
        <v>62</v>
      </c>
    </row>
    <row r="13" spans="1:38" s="27" customFormat="1" ht="39.950000000000003" customHeight="1">
      <c r="A13" s="32" t="s">
        <v>90</v>
      </c>
      <c r="B13" s="179">
        <v>16543</v>
      </c>
      <c r="C13" s="61">
        <v>195</v>
      </c>
      <c r="D13" s="34">
        <v>24950113</v>
      </c>
      <c r="E13" s="34">
        <v>0</v>
      </c>
      <c r="F13" s="42">
        <v>0.25</v>
      </c>
      <c r="G13" s="34">
        <v>4272000</v>
      </c>
      <c r="H13" s="120" t="s">
        <v>62</v>
      </c>
      <c r="I13" s="34">
        <f t="shared" si="0"/>
        <v>1508.197606238288</v>
      </c>
      <c r="J13" s="35">
        <v>1435976766</v>
      </c>
      <c r="K13" s="43">
        <v>2020</v>
      </c>
      <c r="L13" s="36">
        <v>0.93</v>
      </c>
      <c r="M13" s="35">
        <v>14557455</v>
      </c>
      <c r="N13" s="44">
        <v>0.97689999999999999</v>
      </c>
      <c r="O13" s="191">
        <v>1571</v>
      </c>
      <c r="P13" s="37">
        <v>3027671</v>
      </c>
      <c r="Q13" s="37">
        <f t="shared" si="1"/>
        <v>1927.2253341820497</v>
      </c>
      <c r="R13" s="37">
        <v>375000</v>
      </c>
      <c r="S13" s="37">
        <v>375000</v>
      </c>
      <c r="T13" s="41" t="s">
        <v>91</v>
      </c>
      <c r="U13" s="37">
        <v>2036624</v>
      </c>
      <c r="V13" s="37">
        <v>0</v>
      </c>
      <c r="W13" s="46" t="s">
        <v>61</v>
      </c>
      <c r="X13" s="47" t="s">
        <v>62</v>
      </c>
      <c r="Y13" s="37">
        <v>5814295</v>
      </c>
      <c r="Z13" s="272">
        <f t="shared" si="2"/>
        <v>0.23303682031420059</v>
      </c>
      <c r="AA13" s="37">
        <v>145775</v>
      </c>
      <c r="AB13" s="48" t="s">
        <v>61</v>
      </c>
      <c r="AC13" s="48" t="s">
        <v>61</v>
      </c>
      <c r="AD13" s="258" t="s">
        <v>62</v>
      </c>
      <c r="AE13" s="48" t="s">
        <v>63</v>
      </c>
      <c r="AF13" s="39">
        <v>668477</v>
      </c>
      <c r="AG13" s="48" t="s">
        <v>61</v>
      </c>
      <c r="AH13" s="48" t="s">
        <v>62</v>
      </c>
      <c r="AI13" s="48" t="s">
        <v>61</v>
      </c>
      <c r="AJ13" s="127" t="s">
        <v>92</v>
      </c>
      <c r="AK13" s="119" t="s">
        <v>66</v>
      </c>
      <c r="AL13" s="66" t="s">
        <v>61</v>
      </c>
    </row>
    <row r="14" spans="1:38" s="106" customFormat="1" ht="39.950000000000003" customHeight="1">
      <c r="A14" s="32" t="s">
        <v>93</v>
      </c>
      <c r="B14" s="179">
        <v>29807</v>
      </c>
      <c r="C14" s="143">
        <v>413</v>
      </c>
      <c r="D14" s="34">
        <v>63100574</v>
      </c>
      <c r="E14" s="34">
        <v>6885420</v>
      </c>
      <c r="F14" s="143" t="s">
        <v>61</v>
      </c>
      <c r="G14" s="34">
        <v>8153079</v>
      </c>
      <c r="H14" s="34">
        <v>0</v>
      </c>
      <c r="I14" s="34">
        <f t="shared" si="0"/>
        <v>2116.9716509544737</v>
      </c>
      <c r="J14" s="35">
        <v>3433491337</v>
      </c>
      <c r="K14" s="43">
        <v>2022</v>
      </c>
      <c r="L14" s="36">
        <v>0.78500000000000003</v>
      </c>
      <c r="M14" s="35">
        <v>26952907</v>
      </c>
      <c r="N14" s="144">
        <v>0.97</v>
      </c>
      <c r="O14" s="191">
        <v>3804</v>
      </c>
      <c r="P14" s="37">
        <v>7715634</v>
      </c>
      <c r="Q14" s="37">
        <f t="shared" si="1"/>
        <v>2028.2949526813879</v>
      </c>
      <c r="R14" s="37">
        <v>3269273</v>
      </c>
      <c r="S14" s="37">
        <v>366985</v>
      </c>
      <c r="T14" s="47" t="s">
        <v>62</v>
      </c>
      <c r="U14" s="37">
        <v>675252.8</v>
      </c>
      <c r="V14" s="37">
        <v>0</v>
      </c>
      <c r="W14" s="47">
        <v>320000</v>
      </c>
      <c r="X14" s="47" t="s">
        <v>62</v>
      </c>
      <c r="Y14" s="37">
        <f t="shared" ref="Y14:Y24" si="3">SUM(P14:S14,U14,V14)</f>
        <v>12029173.094952682</v>
      </c>
      <c r="Z14" s="272">
        <f t="shared" si="2"/>
        <v>0.19063492346286234</v>
      </c>
      <c r="AA14" s="37">
        <v>2152696</v>
      </c>
      <c r="AB14" s="30" t="s">
        <v>63</v>
      </c>
      <c r="AC14" s="48" t="s">
        <v>63</v>
      </c>
      <c r="AD14" s="123" t="s">
        <v>94</v>
      </c>
      <c r="AE14" s="48" t="s">
        <v>61</v>
      </c>
      <c r="AF14" s="123"/>
      <c r="AG14" s="48" t="s">
        <v>61</v>
      </c>
      <c r="AH14" s="123"/>
      <c r="AI14" s="123"/>
      <c r="AJ14" s="168">
        <v>12978</v>
      </c>
      <c r="AK14" s="119" t="s">
        <v>66</v>
      </c>
      <c r="AL14" s="66"/>
    </row>
    <row r="15" spans="1:38" s="27" customFormat="1" ht="39.950000000000003" customHeight="1">
      <c r="A15" s="32" t="s">
        <v>95</v>
      </c>
      <c r="B15" s="179">
        <v>175047</v>
      </c>
      <c r="C15" s="61">
        <v>1215.51</v>
      </c>
      <c r="D15" s="34">
        <v>416256509</v>
      </c>
      <c r="E15" s="34">
        <v>7977592</v>
      </c>
      <c r="F15" s="42">
        <v>0.2</v>
      </c>
      <c r="G15" s="34">
        <v>50400983</v>
      </c>
      <c r="H15" s="34">
        <v>3000000</v>
      </c>
      <c r="I15" s="34">
        <f t="shared" si="0"/>
        <v>2377.9699680657195</v>
      </c>
      <c r="J15" s="35">
        <v>54078483510</v>
      </c>
      <c r="K15" s="43">
        <v>2024</v>
      </c>
      <c r="L15" s="36">
        <v>0.34200000000000003</v>
      </c>
      <c r="M15" s="35">
        <v>182706402</v>
      </c>
      <c r="N15" s="44">
        <v>0.98740000000000006</v>
      </c>
      <c r="O15" s="191">
        <v>13309</v>
      </c>
      <c r="P15" s="37">
        <v>61406012</v>
      </c>
      <c r="Q15" s="37">
        <f t="shared" si="1"/>
        <v>4613.8712149673156</v>
      </c>
      <c r="R15" s="37">
        <v>1288238</v>
      </c>
      <c r="S15" s="37">
        <v>300000</v>
      </c>
      <c r="T15" s="47" t="s">
        <v>62</v>
      </c>
      <c r="U15" s="37">
        <v>13442474</v>
      </c>
      <c r="V15" s="37">
        <v>10754791</v>
      </c>
      <c r="W15" s="46" t="s">
        <v>61</v>
      </c>
      <c r="X15" s="47" t="s">
        <v>62</v>
      </c>
      <c r="Y15" s="37">
        <f t="shared" si="3"/>
        <v>87196128.871214971</v>
      </c>
      <c r="Z15" s="272">
        <f t="shared" si="2"/>
        <v>0.20947691384019887</v>
      </c>
      <c r="AA15" s="37">
        <v>6682696</v>
      </c>
      <c r="AB15" s="30" t="s">
        <v>63</v>
      </c>
      <c r="AC15" s="48" t="s">
        <v>63</v>
      </c>
      <c r="AD15" s="258" t="s">
        <v>96</v>
      </c>
      <c r="AE15" s="48" t="s">
        <v>63</v>
      </c>
      <c r="AF15" s="45" t="s">
        <v>97</v>
      </c>
      <c r="AG15" s="48" t="s">
        <v>61</v>
      </c>
      <c r="AH15" s="48" t="s">
        <v>62</v>
      </c>
      <c r="AI15" s="30" t="s">
        <v>98</v>
      </c>
      <c r="AJ15" s="127" t="s">
        <v>99</v>
      </c>
      <c r="AK15" s="204" t="s">
        <v>66</v>
      </c>
      <c r="AL15" s="66"/>
    </row>
    <row r="16" spans="1:38" s="27" customFormat="1" ht="105" customHeight="1">
      <c r="A16" s="32" t="s">
        <v>100</v>
      </c>
      <c r="B16" s="179">
        <v>283020</v>
      </c>
      <c r="C16" s="61">
        <v>1818</v>
      </c>
      <c r="D16" s="34">
        <v>433096618</v>
      </c>
      <c r="E16" s="34">
        <v>0</v>
      </c>
      <c r="F16" s="42" t="s">
        <v>101</v>
      </c>
      <c r="G16" s="34">
        <v>45534597</v>
      </c>
      <c r="H16" s="34">
        <v>400000</v>
      </c>
      <c r="I16" s="34">
        <f t="shared" si="0"/>
        <v>1530.26859585895</v>
      </c>
      <c r="J16" s="35">
        <v>52959961443</v>
      </c>
      <c r="K16" s="43">
        <v>2021</v>
      </c>
      <c r="L16" s="36">
        <v>0.54659999999999997</v>
      </c>
      <c r="M16" s="35">
        <v>287234357</v>
      </c>
      <c r="N16" s="44">
        <v>0.99</v>
      </c>
      <c r="O16" s="191">
        <v>21674</v>
      </c>
      <c r="P16" s="37">
        <v>113168851</v>
      </c>
      <c r="Q16" s="37">
        <f t="shared" si="1"/>
        <v>5221.4104918335333</v>
      </c>
      <c r="R16" s="37">
        <v>0</v>
      </c>
      <c r="S16" s="37">
        <v>0</v>
      </c>
      <c r="T16" s="41" t="s">
        <v>102</v>
      </c>
      <c r="U16" s="37">
        <v>22739012</v>
      </c>
      <c r="V16" s="37">
        <v>22211837</v>
      </c>
      <c r="W16" s="46" t="s">
        <v>61</v>
      </c>
      <c r="X16" s="37">
        <v>17250000</v>
      </c>
      <c r="Y16" s="37">
        <f>SUM(P16:S16,U16,V16)</f>
        <v>158124921.41049182</v>
      </c>
      <c r="Z16" s="272">
        <f t="shared" si="2"/>
        <v>0.36510310826415143</v>
      </c>
      <c r="AA16" s="37">
        <f>8396570+15601816+3974691</f>
        <v>27973077</v>
      </c>
      <c r="AB16" s="48" t="s">
        <v>63</v>
      </c>
      <c r="AC16" s="48" t="s">
        <v>63</v>
      </c>
      <c r="AD16" s="174" t="s">
        <v>103</v>
      </c>
      <c r="AE16" s="48" t="s">
        <v>61</v>
      </c>
      <c r="AF16" s="81" t="s">
        <v>62</v>
      </c>
      <c r="AG16" s="48" t="s">
        <v>61</v>
      </c>
      <c r="AH16" s="48" t="s">
        <v>62</v>
      </c>
      <c r="AI16" s="48" t="s">
        <v>63</v>
      </c>
      <c r="AJ16" s="127" t="s">
        <v>104</v>
      </c>
      <c r="AK16" s="119" t="s">
        <v>66</v>
      </c>
      <c r="AL16" s="66" t="s">
        <v>105</v>
      </c>
    </row>
    <row r="17" spans="1:38" s="27" customFormat="1" ht="39.950000000000003" customHeight="1">
      <c r="A17" s="32" t="s">
        <v>106</v>
      </c>
      <c r="B17" s="181">
        <v>91032</v>
      </c>
      <c r="C17" s="61">
        <v>703</v>
      </c>
      <c r="D17" s="34">
        <v>116661367</v>
      </c>
      <c r="E17" s="34">
        <v>2700000</v>
      </c>
      <c r="F17" s="42">
        <v>0.25</v>
      </c>
      <c r="G17" s="34">
        <v>18310070</v>
      </c>
      <c r="H17" s="34">
        <v>900000</v>
      </c>
      <c r="I17" s="34">
        <f t="shared" si="0"/>
        <v>1281.5423916864399</v>
      </c>
      <c r="J17" s="35">
        <v>11066149116</v>
      </c>
      <c r="K17" s="43">
        <v>2023</v>
      </c>
      <c r="L17" s="36">
        <v>0.55500000000000005</v>
      </c>
      <c r="M17" s="35">
        <v>60495871</v>
      </c>
      <c r="N17" s="44">
        <v>0.98499999999999999</v>
      </c>
      <c r="O17" s="191">
        <v>11081</v>
      </c>
      <c r="P17" s="37">
        <v>17000000</v>
      </c>
      <c r="Q17" s="37">
        <f t="shared" si="1"/>
        <v>1534.1575670065879</v>
      </c>
      <c r="R17" s="37">
        <v>3500000</v>
      </c>
      <c r="S17" s="37">
        <v>0</v>
      </c>
      <c r="T17" s="47" t="s">
        <v>62</v>
      </c>
      <c r="U17" s="37">
        <v>4264812</v>
      </c>
      <c r="V17" s="37">
        <v>3315000</v>
      </c>
      <c r="W17" s="46" t="s">
        <v>61</v>
      </c>
      <c r="X17" s="47" t="s">
        <v>62</v>
      </c>
      <c r="Y17" s="37">
        <v>28079812</v>
      </c>
      <c r="Z17" s="272">
        <f t="shared" si="2"/>
        <v>0.2406950366011055</v>
      </c>
      <c r="AA17" s="37">
        <v>3554864</v>
      </c>
      <c r="AB17" s="48" t="s">
        <v>63</v>
      </c>
      <c r="AC17" s="48" t="s">
        <v>63</v>
      </c>
      <c r="AD17" s="174" t="s">
        <v>107</v>
      </c>
      <c r="AE17" s="48" t="s">
        <v>61</v>
      </c>
      <c r="AF17" s="39">
        <v>0</v>
      </c>
      <c r="AG17" s="48" t="s">
        <v>63</v>
      </c>
      <c r="AH17" s="80">
        <v>92</v>
      </c>
      <c r="AI17" s="48" t="s">
        <v>61</v>
      </c>
      <c r="AJ17" s="127" t="s">
        <v>108</v>
      </c>
      <c r="AK17" s="119" t="s">
        <v>66</v>
      </c>
      <c r="AL17" s="66"/>
    </row>
    <row r="18" spans="1:38" s="27" customFormat="1" ht="96" customHeight="1">
      <c r="A18" s="32" t="s">
        <v>109</v>
      </c>
      <c r="B18" s="179">
        <v>250391</v>
      </c>
      <c r="C18" s="61">
        <v>1446</v>
      </c>
      <c r="D18" s="34">
        <v>399511247</v>
      </c>
      <c r="E18" s="34">
        <v>2773990</v>
      </c>
      <c r="F18" s="42">
        <v>0.15</v>
      </c>
      <c r="G18" s="77">
        <v>74597292</v>
      </c>
      <c r="H18" s="34">
        <v>6000000</v>
      </c>
      <c r="I18" s="34">
        <f t="shared" si="0"/>
        <v>1595.5495485061365</v>
      </c>
      <c r="J18" s="35">
        <v>48853329072</v>
      </c>
      <c r="K18" s="43">
        <v>2025</v>
      </c>
      <c r="L18" s="36">
        <v>0.57599999999999996</v>
      </c>
      <c r="M18" s="35">
        <v>278023234</v>
      </c>
      <c r="N18" s="44">
        <v>0.98750000000000004</v>
      </c>
      <c r="O18" s="191">
        <v>34999</v>
      </c>
      <c r="P18" s="37">
        <v>110558541</v>
      </c>
      <c r="Q18" s="37">
        <f t="shared" si="1"/>
        <v>3158.9057115917599</v>
      </c>
      <c r="R18" s="37">
        <v>1120000</v>
      </c>
      <c r="S18" s="37">
        <v>8471408</v>
      </c>
      <c r="T18" s="83" t="s">
        <v>110</v>
      </c>
      <c r="U18" s="37">
        <v>46392696</v>
      </c>
      <c r="V18" s="37">
        <v>20978000</v>
      </c>
      <c r="W18" s="46" t="s">
        <v>61</v>
      </c>
      <c r="X18" s="47" t="s">
        <v>62</v>
      </c>
      <c r="Y18" s="37">
        <f>SUM(P18:S18,U18,V18)</f>
        <v>187523803.90571159</v>
      </c>
      <c r="Z18" s="272">
        <f t="shared" si="2"/>
        <v>0.46938304068749181</v>
      </c>
      <c r="AA18" s="37">
        <v>14937895</v>
      </c>
      <c r="AB18" s="30" t="s">
        <v>111</v>
      </c>
      <c r="AC18" s="48" t="s">
        <v>63</v>
      </c>
      <c r="AD18" s="174" t="s">
        <v>112</v>
      </c>
      <c r="AE18" s="48" t="s">
        <v>61</v>
      </c>
      <c r="AF18" s="81" t="s">
        <v>62</v>
      </c>
      <c r="AG18" s="48" t="s">
        <v>61</v>
      </c>
      <c r="AH18" s="48" t="s">
        <v>62</v>
      </c>
      <c r="AI18" s="48" t="s">
        <v>61</v>
      </c>
      <c r="AJ18" s="171" t="s">
        <v>113</v>
      </c>
      <c r="AK18" s="119" t="s">
        <v>66</v>
      </c>
      <c r="AL18" s="66" t="s">
        <v>62</v>
      </c>
    </row>
    <row r="19" spans="1:38" s="27" customFormat="1" ht="39.950000000000003" customHeight="1">
      <c r="A19" s="32" t="s">
        <v>114</v>
      </c>
      <c r="B19" s="179">
        <v>82606</v>
      </c>
      <c r="C19" s="61">
        <v>626</v>
      </c>
      <c r="D19" s="34">
        <v>105202133</v>
      </c>
      <c r="E19" s="34">
        <v>3613343</v>
      </c>
      <c r="F19" s="42" t="s">
        <v>61</v>
      </c>
      <c r="G19" s="34">
        <v>11105000</v>
      </c>
      <c r="H19" s="34">
        <v>400000</v>
      </c>
      <c r="I19" s="34">
        <f t="shared" si="0"/>
        <v>1273.5410623925623</v>
      </c>
      <c r="J19" s="35">
        <v>11982491172</v>
      </c>
      <c r="K19" s="43">
        <v>2025</v>
      </c>
      <c r="L19" s="36">
        <v>0.4975</v>
      </c>
      <c r="M19" s="35">
        <v>53662340</v>
      </c>
      <c r="N19" s="44">
        <v>0.97</v>
      </c>
      <c r="O19" s="191">
        <v>11769</v>
      </c>
      <c r="P19" s="37">
        <v>14800000</v>
      </c>
      <c r="Q19" s="37">
        <f t="shared" si="1"/>
        <v>1257.5409975358994</v>
      </c>
      <c r="R19" s="37">
        <v>3017322</v>
      </c>
      <c r="S19" s="70">
        <v>0</v>
      </c>
      <c r="T19" s="47" t="s">
        <v>62</v>
      </c>
      <c r="U19" s="37">
        <v>2332678</v>
      </c>
      <c r="V19" s="97">
        <v>0</v>
      </c>
      <c r="W19" s="46" t="s">
        <v>61</v>
      </c>
      <c r="X19" s="47" t="s">
        <v>62</v>
      </c>
      <c r="Y19" s="37">
        <f t="shared" si="3"/>
        <v>20151257.540997535</v>
      </c>
      <c r="Z19" s="272">
        <f t="shared" si="2"/>
        <v>0.19154799400310196</v>
      </c>
      <c r="AA19" s="37">
        <v>3953797</v>
      </c>
      <c r="AB19" s="30" t="s">
        <v>115</v>
      </c>
      <c r="AC19" s="48"/>
      <c r="AD19" s="123" t="s">
        <v>94</v>
      </c>
      <c r="AE19" s="48"/>
      <c r="AF19" s="39"/>
      <c r="AG19" s="48"/>
      <c r="AH19" s="48"/>
      <c r="AI19" s="48"/>
      <c r="AJ19" s="168">
        <v>22748.16</v>
      </c>
      <c r="AK19" s="206"/>
      <c r="AL19" s="66"/>
    </row>
    <row r="20" spans="1:38" s="27" customFormat="1" ht="39.950000000000003" customHeight="1">
      <c r="A20" s="32" t="s">
        <v>116</v>
      </c>
      <c r="B20" s="179">
        <v>10720</v>
      </c>
      <c r="C20" s="131">
        <v>145.5</v>
      </c>
      <c r="D20" s="34">
        <v>25138999.640000001</v>
      </c>
      <c r="E20" s="34">
        <v>8446466.6400000006</v>
      </c>
      <c r="F20" s="42">
        <v>0.25</v>
      </c>
      <c r="G20" s="34">
        <v>1725000</v>
      </c>
      <c r="H20" s="34">
        <v>500000</v>
      </c>
      <c r="I20" s="34">
        <f t="shared" si="0"/>
        <v>2345.0559365671643</v>
      </c>
      <c r="J20" s="35">
        <v>1611093950</v>
      </c>
      <c r="K20" s="43">
        <v>2023</v>
      </c>
      <c r="L20" s="36">
        <v>0.73</v>
      </c>
      <c r="M20" s="35">
        <v>10988642</v>
      </c>
      <c r="N20" s="76">
        <v>0.94369999999999998</v>
      </c>
      <c r="O20" s="191">
        <v>1892</v>
      </c>
      <c r="P20" s="37">
        <v>5045818.3899999997</v>
      </c>
      <c r="Q20" s="37">
        <f t="shared" si="1"/>
        <v>2666.9230391120504</v>
      </c>
      <c r="R20" s="37">
        <v>430400</v>
      </c>
      <c r="S20" s="70">
        <v>0</v>
      </c>
      <c r="T20" s="47" t="s">
        <v>62</v>
      </c>
      <c r="U20" s="37">
        <v>520000</v>
      </c>
      <c r="V20" s="97">
        <v>0</v>
      </c>
      <c r="W20" s="104" t="s">
        <v>117</v>
      </c>
      <c r="X20" s="47" t="s">
        <v>62</v>
      </c>
      <c r="Y20" s="37">
        <v>5996218.3899999997</v>
      </c>
      <c r="Z20" s="272">
        <f t="shared" si="2"/>
        <v>0.23852255363650579</v>
      </c>
      <c r="AA20" s="47" t="s">
        <v>62</v>
      </c>
      <c r="AB20" s="48" t="s">
        <v>61</v>
      </c>
      <c r="AC20" s="48" t="s">
        <v>61</v>
      </c>
      <c r="AD20" s="259" t="s">
        <v>62</v>
      </c>
      <c r="AE20" s="48" t="s">
        <v>61</v>
      </c>
      <c r="AF20" s="81" t="s">
        <v>62</v>
      </c>
      <c r="AG20" s="48" t="s">
        <v>61</v>
      </c>
      <c r="AH20" s="81" t="s">
        <v>62</v>
      </c>
      <c r="AI20" s="81" t="s">
        <v>62</v>
      </c>
      <c r="AJ20" s="168">
        <v>8700</v>
      </c>
      <c r="AK20" s="119" t="s">
        <v>66</v>
      </c>
      <c r="AL20" s="66"/>
    </row>
    <row r="21" spans="1:38" s="27" customFormat="1" ht="39.950000000000003" customHeight="1">
      <c r="A21" s="32" t="s">
        <v>118</v>
      </c>
      <c r="B21" s="179">
        <v>71314</v>
      </c>
      <c r="C21" s="61">
        <v>558</v>
      </c>
      <c r="D21" s="34">
        <v>139016000</v>
      </c>
      <c r="E21" s="34">
        <v>2200000</v>
      </c>
      <c r="F21" s="42">
        <v>0.15</v>
      </c>
      <c r="G21" s="34">
        <v>23500000</v>
      </c>
      <c r="H21" s="34">
        <v>2000000</v>
      </c>
      <c r="I21" s="34">
        <f t="shared" si="0"/>
        <v>1949.3507586168214</v>
      </c>
      <c r="J21" s="35">
        <v>29963724555</v>
      </c>
      <c r="K21" s="43">
        <v>2025</v>
      </c>
      <c r="L21" s="36">
        <v>0.22500000000000001</v>
      </c>
      <c r="M21" s="35">
        <v>67755000</v>
      </c>
      <c r="N21" s="44">
        <v>0.98040000000000005</v>
      </c>
      <c r="O21" s="191">
        <v>7652</v>
      </c>
      <c r="P21" s="37">
        <v>31087000</v>
      </c>
      <c r="Q21" s="37">
        <f t="shared" si="1"/>
        <v>4062.5980135912182</v>
      </c>
      <c r="R21" s="37">
        <v>2850000</v>
      </c>
      <c r="S21" s="70">
        <v>0</v>
      </c>
      <c r="T21" s="47" t="s">
        <v>62</v>
      </c>
      <c r="U21" s="37">
        <v>6900000</v>
      </c>
      <c r="V21" s="97">
        <v>0</v>
      </c>
      <c r="W21" s="46" t="s">
        <v>61</v>
      </c>
      <c r="X21" s="47" t="s">
        <v>62</v>
      </c>
      <c r="Y21" s="37">
        <v>40837000</v>
      </c>
      <c r="Z21" s="272">
        <f t="shared" si="2"/>
        <v>0.29375755308741441</v>
      </c>
      <c r="AA21" s="37">
        <v>5350000</v>
      </c>
      <c r="AB21" s="48" t="s">
        <v>63</v>
      </c>
      <c r="AC21" s="48" t="s">
        <v>61</v>
      </c>
      <c r="AD21" s="123" t="s">
        <v>94</v>
      </c>
      <c r="AE21" s="123"/>
      <c r="AF21" s="39"/>
      <c r="AG21" s="48" t="s">
        <v>63</v>
      </c>
      <c r="AH21" s="79" t="s">
        <v>119</v>
      </c>
      <c r="AI21" s="123"/>
      <c r="AJ21" s="127" t="s">
        <v>120</v>
      </c>
      <c r="AK21" s="204" t="s">
        <v>66</v>
      </c>
      <c r="AL21" s="66"/>
    </row>
    <row r="22" spans="1:38" s="27" customFormat="1" ht="39.950000000000003" customHeight="1">
      <c r="A22" s="32" t="s">
        <v>121</v>
      </c>
      <c r="B22" s="181">
        <v>22460</v>
      </c>
      <c r="C22" s="71">
        <v>277</v>
      </c>
      <c r="D22" s="72">
        <v>36427974</v>
      </c>
      <c r="E22" s="72">
        <v>3263370</v>
      </c>
      <c r="F22" s="42" t="s">
        <v>122</v>
      </c>
      <c r="G22" s="72">
        <v>7247929</v>
      </c>
      <c r="H22" s="72">
        <v>400000</v>
      </c>
      <c r="I22" s="34">
        <f t="shared" si="0"/>
        <v>1621.9044523597506</v>
      </c>
      <c r="J22" s="74">
        <v>2435696053</v>
      </c>
      <c r="K22" s="43">
        <v>2024</v>
      </c>
      <c r="L22" s="75">
        <v>0.627</v>
      </c>
      <c r="M22" s="74">
        <v>15253643</v>
      </c>
      <c r="N22" s="76" t="s">
        <v>123</v>
      </c>
      <c r="O22" s="191">
        <v>2014</v>
      </c>
      <c r="P22" s="70">
        <v>3078092</v>
      </c>
      <c r="Q22" s="37">
        <f t="shared" si="1"/>
        <v>1528.3475670307846</v>
      </c>
      <c r="R22" s="70">
        <v>400000</v>
      </c>
      <c r="S22" s="70">
        <v>0</v>
      </c>
      <c r="T22" s="41" t="s">
        <v>124</v>
      </c>
      <c r="U22" s="70">
        <v>644648</v>
      </c>
      <c r="V22" s="70">
        <v>800000</v>
      </c>
      <c r="W22" s="26" t="s">
        <v>61</v>
      </c>
      <c r="X22" s="105" t="s">
        <v>62</v>
      </c>
      <c r="Y22" s="70">
        <v>4922740</v>
      </c>
      <c r="Z22" s="272">
        <f t="shared" si="2"/>
        <v>0.13513625545027566</v>
      </c>
      <c r="AA22" s="70">
        <v>1026769</v>
      </c>
      <c r="AB22" s="30" t="s">
        <v>125</v>
      </c>
      <c r="AC22" s="30" t="s">
        <v>63</v>
      </c>
      <c r="AD22" s="174" t="s">
        <v>126</v>
      </c>
      <c r="AE22" s="48" t="s">
        <v>61</v>
      </c>
      <c r="AF22" s="81" t="s">
        <v>62</v>
      </c>
      <c r="AG22" s="30" t="s">
        <v>63</v>
      </c>
      <c r="AH22" s="117">
        <v>55</v>
      </c>
      <c r="AI22" s="79"/>
      <c r="AJ22" s="127" t="s">
        <v>127</v>
      </c>
      <c r="AK22" s="204" t="s">
        <v>66</v>
      </c>
      <c r="AL22" s="66"/>
    </row>
    <row r="23" spans="1:38" s="27" customFormat="1" ht="39.950000000000003" customHeight="1">
      <c r="A23" s="32" t="s">
        <v>128</v>
      </c>
      <c r="B23" s="179">
        <v>169918</v>
      </c>
      <c r="C23" s="61">
        <v>1197</v>
      </c>
      <c r="D23" s="34">
        <v>264101115</v>
      </c>
      <c r="E23" s="34">
        <v>8719411</v>
      </c>
      <c r="F23" s="42">
        <v>0.16</v>
      </c>
      <c r="G23" s="34">
        <v>46356000</v>
      </c>
      <c r="H23" s="34">
        <v>1000000</v>
      </c>
      <c r="I23" s="34">
        <f t="shared" si="0"/>
        <v>1554.285684859756</v>
      </c>
      <c r="J23" s="35">
        <v>31938697367</v>
      </c>
      <c r="K23" s="43">
        <v>2023</v>
      </c>
      <c r="L23" s="36">
        <v>0.39850000000000002</v>
      </c>
      <c r="M23" s="35">
        <v>126384000</v>
      </c>
      <c r="N23" s="44">
        <v>0.97750000000000004</v>
      </c>
      <c r="O23" s="191">
        <v>16436</v>
      </c>
      <c r="P23" s="37">
        <v>47815026</v>
      </c>
      <c r="Q23" s="37">
        <f t="shared" si="1"/>
        <v>2909.1643952299828</v>
      </c>
      <c r="R23" s="37">
        <v>12000000</v>
      </c>
      <c r="S23" s="37">
        <v>534744</v>
      </c>
      <c r="T23" s="41" t="s">
        <v>60</v>
      </c>
      <c r="U23" s="37">
        <v>15410993</v>
      </c>
      <c r="V23" s="37">
        <v>10428612</v>
      </c>
      <c r="W23" s="46" t="s">
        <v>61</v>
      </c>
      <c r="X23" s="47" t="s">
        <v>62</v>
      </c>
      <c r="Y23" s="37">
        <v>86189375</v>
      </c>
      <c r="Z23" s="272">
        <f t="shared" si="2"/>
        <v>0.32634990957913979</v>
      </c>
      <c r="AA23" s="37">
        <v>8005007</v>
      </c>
      <c r="AB23" s="48" t="s">
        <v>63</v>
      </c>
      <c r="AC23" s="48" t="s">
        <v>63</v>
      </c>
      <c r="AD23" s="259" t="s">
        <v>129</v>
      </c>
      <c r="AE23" s="48" t="s">
        <v>61</v>
      </c>
      <c r="AF23" s="81" t="s">
        <v>62</v>
      </c>
      <c r="AG23" s="48" t="s">
        <v>61</v>
      </c>
      <c r="AH23" s="48" t="s">
        <v>62</v>
      </c>
      <c r="AI23" s="48" t="s">
        <v>63</v>
      </c>
      <c r="AJ23" s="127" t="s">
        <v>130</v>
      </c>
      <c r="AK23" s="119" t="s">
        <v>66</v>
      </c>
      <c r="AL23" s="66"/>
    </row>
    <row r="24" spans="1:38" s="27" customFormat="1" ht="39.950000000000003" customHeight="1">
      <c r="A24" s="32" t="s">
        <v>131</v>
      </c>
      <c r="B24" s="179">
        <v>84127</v>
      </c>
      <c r="C24" s="61">
        <v>673</v>
      </c>
      <c r="D24" s="34">
        <v>212802940</v>
      </c>
      <c r="E24" s="34">
        <v>4892893</v>
      </c>
      <c r="F24" s="73">
        <v>0.2</v>
      </c>
      <c r="G24" s="34">
        <v>30455000</v>
      </c>
      <c r="H24" s="34">
        <v>4000000</v>
      </c>
      <c r="I24" s="34">
        <f t="shared" si="0"/>
        <v>2529.543903859641</v>
      </c>
      <c r="J24" s="35">
        <v>22744899990</v>
      </c>
      <c r="K24" s="43">
        <v>2025</v>
      </c>
      <c r="L24" s="36">
        <v>0.6</v>
      </c>
      <c r="M24" s="35">
        <v>135893720</v>
      </c>
      <c r="N24" s="76" t="s">
        <v>132</v>
      </c>
      <c r="O24" s="191">
        <v>8761</v>
      </c>
      <c r="P24" s="37">
        <v>38946170</v>
      </c>
      <c r="Q24" s="37">
        <f t="shared" si="1"/>
        <v>4445.402351329757</v>
      </c>
      <c r="R24" s="37">
        <v>2665000</v>
      </c>
      <c r="S24" s="37">
        <v>27406237</v>
      </c>
      <c r="T24" s="41" t="s">
        <v>133</v>
      </c>
      <c r="U24" s="37">
        <v>13542063</v>
      </c>
      <c r="V24" s="37">
        <v>1314174</v>
      </c>
      <c r="W24" s="46" t="s">
        <v>61</v>
      </c>
      <c r="X24" s="47" t="s">
        <v>62</v>
      </c>
      <c r="Y24" s="37">
        <f t="shared" si="3"/>
        <v>83878089.40235132</v>
      </c>
      <c r="Z24" s="272">
        <f t="shared" si="2"/>
        <v>0.39415850834744726</v>
      </c>
      <c r="AA24" s="37">
        <v>3911109</v>
      </c>
      <c r="AB24" s="48" t="s">
        <v>63</v>
      </c>
      <c r="AC24" s="48" t="s">
        <v>63</v>
      </c>
      <c r="AD24" s="174" t="s">
        <v>134</v>
      </c>
      <c r="AE24" s="48" t="s">
        <v>61</v>
      </c>
      <c r="AF24" s="81" t="s">
        <v>62</v>
      </c>
      <c r="AG24" s="30" t="s">
        <v>63</v>
      </c>
      <c r="AH24" s="141">
        <v>157</v>
      </c>
      <c r="AI24" s="123" t="s">
        <v>135</v>
      </c>
      <c r="AJ24" s="127" t="s">
        <v>136</v>
      </c>
      <c r="AK24" s="119" t="s">
        <v>66</v>
      </c>
      <c r="AL24" s="66"/>
    </row>
    <row r="25" spans="1:38" s="27" customFormat="1" ht="39.950000000000003" customHeight="1">
      <c r="A25" s="32" t="s">
        <v>137</v>
      </c>
      <c r="B25" s="179">
        <v>30152</v>
      </c>
      <c r="C25" s="61">
        <v>355.85</v>
      </c>
      <c r="D25" s="34">
        <v>60962168</v>
      </c>
      <c r="E25" s="34">
        <v>5303760</v>
      </c>
      <c r="F25" s="42" t="s">
        <v>61</v>
      </c>
      <c r="G25" s="34">
        <v>11873472</v>
      </c>
      <c r="H25" s="34">
        <v>0</v>
      </c>
      <c r="I25" s="34">
        <f t="shared" si="0"/>
        <v>2021.8283364287608</v>
      </c>
      <c r="J25" s="35">
        <v>4420267537</v>
      </c>
      <c r="K25" s="43">
        <v>2020</v>
      </c>
      <c r="L25" s="36">
        <v>0.61</v>
      </c>
      <c r="M25" s="35">
        <v>26058064</v>
      </c>
      <c r="N25" s="44">
        <v>0.99</v>
      </c>
      <c r="O25" s="191">
        <v>3467</v>
      </c>
      <c r="P25" s="37">
        <v>7324082</v>
      </c>
      <c r="Q25" s="37">
        <f t="shared" si="1"/>
        <v>2112.5128353042978</v>
      </c>
      <c r="R25" s="37">
        <v>0</v>
      </c>
      <c r="S25" s="37">
        <v>495077</v>
      </c>
      <c r="T25" s="140" t="s">
        <v>138</v>
      </c>
      <c r="U25" s="37">
        <v>42863</v>
      </c>
      <c r="V25" s="37">
        <v>0</v>
      </c>
      <c r="W25" s="46" t="s">
        <v>61</v>
      </c>
      <c r="X25" s="47" t="s">
        <v>62</v>
      </c>
      <c r="Y25" s="37">
        <v>7862022</v>
      </c>
      <c r="Z25" s="272">
        <f t="shared" si="2"/>
        <v>0.12896559059382534</v>
      </c>
      <c r="AA25" s="47" t="s">
        <v>62</v>
      </c>
      <c r="AB25" s="48" t="s">
        <v>63</v>
      </c>
      <c r="AC25" s="48" t="s">
        <v>63</v>
      </c>
      <c r="AD25" s="174" t="s">
        <v>139</v>
      </c>
      <c r="AE25" s="48" t="s">
        <v>63</v>
      </c>
      <c r="AF25" s="39">
        <v>779537</v>
      </c>
      <c r="AG25" s="48" t="s">
        <v>63</v>
      </c>
      <c r="AH25" s="141">
        <v>85</v>
      </c>
      <c r="AI25" s="48" t="s">
        <v>61</v>
      </c>
      <c r="AJ25" s="127" t="s">
        <v>140</v>
      </c>
      <c r="AK25" s="204" t="s">
        <v>66</v>
      </c>
      <c r="AL25" s="66"/>
    </row>
    <row r="26" spans="1:38" s="27" customFormat="1" ht="39.950000000000003" customHeight="1">
      <c r="A26" s="32" t="s">
        <v>141</v>
      </c>
      <c r="B26" s="179">
        <v>13758</v>
      </c>
      <c r="C26" s="61">
        <v>125</v>
      </c>
      <c r="D26" s="34">
        <v>25012211</v>
      </c>
      <c r="E26" s="34">
        <v>1503992</v>
      </c>
      <c r="F26" s="42">
        <v>0.25</v>
      </c>
      <c r="G26" s="34">
        <v>3863973</v>
      </c>
      <c r="H26" s="120">
        <v>0</v>
      </c>
      <c r="I26" s="34">
        <f t="shared" si="0"/>
        <v>1818.0121383922083</v>
      </c>
      <c r="J26" s="35">
        <v>2403359333</v>
      </c>
      <c r="K26" s="43">
        <v>2022</v>
      </c>
      <c r="L26" s="36">
        <v>0.69499999999999995</v>
      </c>
      <c r="M26" s="35">
        <v>16444634</v>
      </c>
      <c r="N26" s="44">
        <v>0.98309999999999997</v>
      </c>
      <c r="O26" s="191">
        <v>1649</v>
      </c>
      <c r="P26" s="37">
        <v>5432509</v>
      </c>
      <c r="Q26" s="37">
        <f t="shared" si="1"/>
        <v>3294.4263189812009</v>
      </c>
      <c r="R26" s="37">
        <v>760907</v>
      </c>
      <c r="S26" s="37">
        <v>44467</v>
      </c>
      <c r="T26" s="41" t="s">
        <v>142</v>
      </c>
      <c r="U26" s="37">
        <v>582264</v>
      </c>
      <c r="V26" s="37">
        <v>0</v>
      </c>
      <c r="W26" s="46" t="s">
        <v>61</v>
      </c>
      <c r="X26" s="47" t="s">
        <v>62</v>
      </c>
      <c r="Y26" s="37">
        <v>6820147</v>
      </c>
      <c r="Z26" s="272">
        <f t="shared" si="2"/>
        <v>0.27267269574848862</v>
      </c>
      <c r="AA26" s="37">
        <v>400000</v>
      </c>
      <c r="AB26" s="48" t="s">
        <v>143</v>
      </c>
      <c r="AC26" s="48" t="s">
        <v>63</v>
      </c>
      <c r="AD26" s="174" t="s">
        <v>144</v>
      </c>
      <c r="AE26" s="48" t="s">
        <v>61</v>
      </c>
      <c r="AF26" s="81" t="s">
        <v>62</v>
      </c>
      <c r="AG26" s="48" t="s">
        <v>61</v>
      </c>
      <c r="AH26" s="48" t="s">
        <v>62</v>
      </c>
      <c r="AI26" s="48" t="s">
        <v>61</v>
      </c>
      <c r="AJ26" s="127" t="s">
        <v>145</v>
      </c>
      <c r="AK26" s="204" t="s">
        <v>66</v>
      </c>
      <c r="AL26" s="66"/>
    </row>
    <row r="27" spans="1:38" s="27" customFormat="1" ht="39.950000000000003" customHeight="1">
      <c r="A27" s="32" t="s">
        <v>146</v>
      </c>
      <c r="B27" s="179">
        <v>12108</v>
      </c>
      <c r="C27" s="61">
        <v>185</v>
      </c>
      <c r="D27" s="34">
        <v>27689610</v>
      </c>
      <c r="E27" s="34">
        <v>1813532</v>
      </c>
      <c r="F27" s="42" t="s">
        <v>61</v>
      </c>
      <c r="G27" s="34">
        <v>4980000</v>
      </c>
      <c r="H27" s="34">
        <v>200000</v>
      </c>
      <c r="I27" s="34">
        <f t="shared" si="0"/>
        <v>2286.8855302279485</v>
      </c>
      <c r="J27" s="35">
        <v>9584555</v>
      </c>
      <c r="K27" s="43">
        <v>2018</v>
      </c>
      <c r="L27" s="36">
        <v>0.43</v>
      </c>
      <c r="M27" s="35">
        <v>9274268</v>
      </c>
      <c r="N27" s="44">
        <v>0.97</v>
      </c>
      <c r="O27" s="191">
        <v>1245</v>
      </c>
      <c r="P27" s="37">
        <v>2048040</v>
      </c>
      <c r="Q27" s="37">
        <f t="shared" si="1"/>
        <v>1645.0120481927711</v>
      </c>
      <c r="R27" s="37">
        <v>15500</v>
      </c>
      <c r="S27" s="37">
        <v>36376</v>
      </c>
      <c r="T27" s="83" t="s">
        <v>60</v>
      </c>
      <c r="U27" s="37">
        <v>591380</v>
      </c>
      <c r="V27" s="37">
        <v>0</v>
      </c>
      <c r="W27" s="46" t="s">
        <v>61</v>
      </c>
      <c r="X27" s="47" t="s">
        <v>62</v>
      </c>
      <c r="Y27" s="37">
        <f>SUM(P27:S27,U27,V27)</f>
        <v>2692941.0120481928</v>
      </c>
      <c r="Z27" s="272">
        <f t="shared" si="2"/>
        <v>9.7254566317409044E-2</v>
      </c>
      <c r="AA27" s="37">
        <v>224824</v>
      </c>
      <c r="AB27" s="59" t="s">
        <v>63</v>
      </c>
      <c r="AC27" s="59" t="s">
        <v>63</v>
      </c>
      <c r="AD27" s="260" t="s">
        <v>147</v>
      </c>
      <c r="AE27" s="48" t="s">
        <v>61</v>
      </c>
      <c r="AF27" s="81"/>
      <c r="AG27" s="48" t="s">
        <v>63</v>
      </c>
      <c r="AH27" s="129">
        <v>100</v>
      </c>
      <c r="AI27" s="48"/>
      <c r="AJ27" s="127" t="s">
        <v>148</v>
      </c>
      <c r="AK27" s="206"/>
      <c r="AL27" s="66"/>
    </row>
    <row r="28" spans="1:38" s="27" customFormat="1" ht="78">
      <c r="A28" s="32" t="s">
        <v>149</v>
      </c>
      <c r="B28" s="179">
        <v>101775</v>
      </c>
      <c r="C28" s="61">
        <v>552</v>
      </c>
      <c r="D28" s="34">
        <v>194577112</v>
      </c>
      <c r="E28" s="34">
        <v>9494395</v>
      </c>
      <c r="F28" s="42">
        <v>0.16</v>
      </c>
      <c r="G28" s="34">
        <v>22251090</v>
      </c>
      <c r="H28" s="34">
        <v>0</v>
      </c>
      <c r="I28" s="34">
        <f t="shared" si="0"/>
        <v>1911.8360304593466</v>
      </c>
      <c r="J28" s="35">
        <v>13766577823</v>
      </c>
      <c r="K28" s="43">
        <v>2025</v>
      </c>
      <c r="L28" s="36">
        <v>0.54500000000000004</v>
      </c>
      <c r="M28" s="35">
        <v>73602320</v>
      </c>
      <c r="N28" s="44">
        <v>0.98099999999999998</v>
      </c>
      <c r="O28" s="191">
        <v>13862</v>
      </c>
      <c r="P28" s="37">
        <v>32517278</v>
      </c>
      <c r="Q28" s="37">
        <f t="shared" si="1"/>
        <v>2345.7854566440628</v>
      </c>
      <c r="R28" s="37">
        <v>1400000</v>
      </c>
      <c r="S28" s="37">
        <v>76507</v>
      </c>
      <c r="T28" s="41" t="s">
        <v>150</v>
      </c>
      <c r="U28" s="37">
        <v>2755336</v>
      </c>
      <c r="V28" s="97">
        <v>0</v>
      </c>
      <c r="W28" s="46" t="s">
        <v>61</v>
      </c>
      <c r="X28" s="37">
        <v>13797497</v>
      </c>
      <c r="Y28" s="37">
        <v>36749121</v>
      </c>
      <c r="Z28" s="272">
        <f t="shared" si="2"/>
        <v>0.18886661757010764</v>
      </c>
      <c r="AA28" s="37">
        <v>3983872</v>
      </c>
      <c r="AB28" s="48" t="s">
        <v>63</v>
      </c>
      <c r="AC28" s="48" t="s">
        <v>63</v>
      </c>
      <c r="AD28" s="174" t="s">
        <v>151</v>
      </c>
      <c r="AE28" s="59" t="s">
        <v>61</v>
      </c>
      <c r="AF28" s="59" t="s">
        <v>62</v>
      </c>
      <c r="AG28" s="48" t="s">
        <v>63</v>
      </c>
      <c r="AH28" s="30" t="s">
        <v>152</v>
      </c>
      <c r="AI28" s="48" t="s">
        <v>153</v>
      </c>
      <c r="AJ28" s="168">
        <v>12244.46</v>
      </c>
      <c r="AK28" s="119" t="s">
        <v>66</v>
      </c>
      <c r="AL28" s="66" t="s">
        <v>154</v>
      </c>
    </row>
    <row r="29" spans="1:38" s="27" customFormat="1" ht="39.950000000000003" customHeight="1">
      <c r="A29" s="32" t="s">
        <v>155</v>
      </c>
      <c r="B29" s="179">
        <v>51555</v>
      </c>
      <c r="C29" s="61">
        <v>525</v>
      </c>
      <c r="D29" s="34">
        <v>77063078</v>
      </c>
      <c r="E29" s="34">
        <v>1950352</v>
      </c>
      <c r="F29" s="42">
        <v>0.2</v>
      </c>
      <c r="G29" s="34">
        <v>15744841</v>
      </c>
      <c r="H29" s="34">
        <v>0</v>
      </c>
      <c r="I29" s="34">
        <f t="shared" si="0"/>
        <v>1494.77408592765</v>
      </c>
      <c r="J29" s="35">
        <v>40329358</v>
      </c>
      <c r="K29" s="43">
        <v>2021</v>
      </c>
      <c r="L29" s="36">
        <v>0.80500000000000005</v>
      </c>
      <c r="M29" s="35">
        <v>32247154</v>
      </c>
      <c r="N29" s="44">
        <v>0.97719999999999996</v>
      </c>
      <c r="O29" s="191">
        <v>5094</v>
      </c>
      <c r="P29" s="37">
        <v>9412791</v>
      </c>
      <c r="Q29" s="37">
        <f t="shared" si="1"/>
        <v>1847.819199057715</v>
      </c>
      <c r="R29" s="37">
        <v>3192936</v>
      </c>
      <c r="S29" s="37">
        <v>350000</v>
      </c>
      <c r="T29" s="38" t="s">
        <v>156</v>
      </c>
      <c r="U29" s="37">
        <v>2294144</v>
      </c>
      <c r="V29" s="97">
        <v>0</v>
      </c>
      <c r="W29" s="130" t="s">
        <v>61</v>
      </c>
      <c r="X29" s="130" t="s">
        <v>62</v>
      </c>
      <c r="Y29" s="37">
        <v>15249871</v>
      </c>
      <c r="Z29" s="272">
        <f t="shared" si="2"/>
        <v>0.19788816377150156</v>
      </c>
      <c r="AA29" s="37">
        <v>2701479</v>
      </c>
      <c r="AB29" s="48" t="s">
        <v>63</v>
      </c>
      <c r="AC29" s="48" t="s">
        <v>63</v>
      </c>
      <c r="AD29" s="174" t="s">
        <v>157</v>
      </c>
      <c r="AE29" s="30" t="s">
        <v>158</v>
      </c>
      <c r="AF29" s="81" t="s">
        <v>159</v>
      </c>
      <c r="AG29" s="48" t="s">
        <v>61</v>
      </c>
      <c r="AH29" s="48" t="s">
        <v>62</v>
      </c>
      <c r="AI29" s="30" t="s">
        <v>160</v>
      </c>
      <c r="AJ29" s="127" t="s">
        <v>161</v>
      </c>
      <c r="AK29" s="119" t="s">
        <v>66</v>
      </c>
      <c r="AL29" s="66"/>
    </row>
    <row r="30" spans="1:38" s="27" customFormat="1" ht="39.950000000000003" customHeight="1">
      <c r="A30" s="32" t="s">
        <v>162</v>
      </c>
      <c r="B30" s="182">
        <v>103335</v>
      </c>
      <c r="C30" s="91" t="s">
        <v>163</v>
      </c>
      <c r="D30" s="93">
        <v>160927630</v>
      </c>
      <c r="E30" s="93">
        <v>685188</v>
      </c>
      <c r="F30" s="91" t="s">
        <v>164</v>
      </c>
      <c r="G30" s="100">
        <v>27293252</v>
      </c>
      <c r="H30" s="100">
        <v>3500000</v>
      </c>
      <c r="I30" s="34">
        <f t="shared" si="0"/>
        <v>1557.3390429186627</v>
      </c>
      <c r="J30" s="53">
        <v>15000000000</v>
      </c>
      <c r="K30" s="54">
        <v>2023</v>
      </c>
      <c r="L30" s="36">
        <v>0.44479999999999997</v>
      </c>
      <c r="M30" s="53">
        <v>67114320</v>
      </c>
      <c r="N30" s="56">
        <v>0.99350000000000005</v>
      </c>
      <c r="O30" s="191">
        <v>11772</v>
      </c>
      <c r="P30" s="139">
        <v>26322876</v>
      </c>
      <c r="Q30" s="37">
        <f t="shared" si="1"/>
        <v>2236.0581039755352</v>
      </c>
      <c r="R30" s="97">
        <v>2157549</v>
      </c>
      <c r="S30" s="97">
        <v>6836038</v>
      </c>
      <c r="T30" s="96" t="s">
        <v>165</v>
      </c>
      <c r="U30" s="97">
        <v>1320710</v>
      </c>
      <c r="V30" s="97">
        <v>0</v>
      </c>
      <c r="W30" s="130" t="s">
        <v>61</v>
      </c>
      <c r="X30" s="130" t="s">
        <v>62</v>
      </c>
      <c r="Y30" s="97">
        <v>36637173</v>
      </c>
      <c r="Z30" s="272">
        <f t="shared" si="2"/>
        <v>0.22766241570822859</v>
      </c>
      <c r="AA30" s="97">
        <v>5631783</v>
      </c>
      <c r="AB30" s="59" t="s">
        <v>63</v>
      </c>
      <c r="AC30" s="59" t="s">
        <v>61</v>
      </c>
      <c r="AD30" s="260" t="s">
        <v>62</v>
      </c>
      <c r="AE30" s="59" t="s">
        <v>61</v>
      </c>
      <c r="AF30" s="59" t="s">
        <v>62</v>
      </c>
      <c r="AG30" s="59" t="s">
        <v>61</v>
      </c>
      <c r="AH30" s="59" t="s">
        <v>62</v>
      </c>
      <c r="AI30" s="60" t="s">
        <v>166</v>
      </c>
      <c r="AJ30" s="169" t="s">
        <v>167</v>
      </c>
      <c r="AK30" s="204" t="s">
        <v>66</v>
      </c>
      <c r="AL30" s="169" t="s">
        <v>168</v>
      </c>
    </row>
    <row r="31" spans="1:38" s="27" customFormat="1" ht="39.950000000000003" customHeight="1">
      <c r="A31" s="32" t="s">
        <v>169</v>
      </c>
      <c r="B31" s="182">
        <v>337972</v>
      </c>
      <c r="C31" s="126">
        <v>2395</v>
      </c>
      <c r="D31" s="100">
        <v>406207579</v>
      </c>
      <c r="E31" s="100">
        <v>12126471</v>
      </c>
      <c r="F31" s="91" t="s">
        <v>170</v>
      </c>
      <c r="G31" s="100">
        <v>81173461</v>
      </c>
      <c r="H31" s="100">
        <v>0</v>
      </c>
      <c r="I31" s="34">
        <f t="shared" si="0"/>
        <v>1201.8971364491733</v>
      </c>
      <c r="J31" s="53">
        <v>37953167000</v>
      </c>
      <c r="K31" s="54">
        <v>2025</v>
      </c>
      <c r="L31" s="55">
        <v>0.499</v>
      </c>
      <c r="M31" s="53">
        <v>191305000</v>
      </c>
      <c r="N31" s="56">
        <v>0.99399999999999999</v>
      </c>
      <c r="O31" s="191">
        <v>47840</v>
      </c>
      <c r="P31" s="97">
        <v>103734839</v>
      </c>
      <c r="Q31" s="37">
        <f t="shared" si="1"/>
        <v>2168.3703804347824</v>
      </c>
      <c r="R31" s="97">
        <v>30199916</v>
      </c>
      <c r="S31" s="97">
        <v>0</v>
      </c>
      <c r="T31" s="47" t="s">
        <v>62</v>
      </c>
      <c r="U31" s="97">
        <v>4583336</v>
      </c>
      <c r="V31" s="97">
        <v>0</v>
      </c>
      <c r="W31" s="130" t="s">
        <v>61</v>
      </c>
      <c r="X31" s="130" t="s">
        <v>62</v>
      </c>
      <c r="Y31" s="97">
        <v>138518091</v>
      </c>
      <c r="Z31" s="272">
        <f t="shared" si="2"/>
        <v>0.34100321648602228</v>
      </c>
      <c r="AA31" s="97">
        <v>16250000</v>
      </c>
      <c r="AB31" s="59" t="s">
        <v>63</v>
      </c>
      <c r="AC31" s="59" t="s">
        <v>63</v>
      </c>
      <c r="AD31" s="261" t="s">
        <v>171</v>
      </c>
      <c r="AE31" s="59" t="s">
        <v>61</v>
      </c>
      <c r="AF31" s="59" t="s">
        <v>62</v>
      </c>
      <c r="AG31" s="48" t="s">
        <v>63</v>
      </c>
      <c r="AH31" s="133">
        <v>130</v>
      </c>
      <c r="AI31" s="59" t="s">
        <v>61</v>
      </c>
      <c r="AJ31" s="201" t="s">
        <v>172</v>
      </c>
      <c r="AK31" s="207" t="s">
        <v>66</v>
      </c>
      <c r="AL31" s="169"/>
    </row>
    <row r="32" spans="1:38" s="27" customFormat="1" ht="69" customHeight="1">
      <c r="A32" s="32" t="s">
        <v>173</v>
      </c>
      <c r="B32" s="180">
        <v>32865</v>
      </c>
      <c r="C32" s="91">
        <v>424</v>
      </c>
      <c r="D32" s="100">
        <v>89055739</v>
      </c>
      <c r="E32" s="100">
        <v>2519339</v>
      </c>
      <c r="F32" s="91" t="s">
        <v>174</v>
      </c>
      <c r="G32" s="100">
        <v>10100000</v>
      </c>
      <c r="H32" s="100">
        <v>550000</v>
      </c>
      <c r="I32" s="34">
        <f t="shared" si="0"/>
        <v>2709.7440742431158</v>
      </c>
      <c r="J32" s="53">
        <v>8963124047</v>
      </c>
      <c r="K32" s="54">
        <v>2022</v>
      </c>
      <c r="L32" s="187">
        <v>0.62</v>
      </c>
      <c r="M32" s="53">
        <v>55571369</v>
      </c>
      <c r="N32" s="56">
        <v>0.99070000000000003</v>
      </c>
      <c r="O32" s="191">
        <v>4479</v>
      </c>
      <c r="P32" s="97">
        <v>15673160</v>
      </c>
      <c r="Q32" s="37">
        <f t="shared" si="1"/>
        <v>3499.2542978343381</v>
      </c>
      <c r="R32" s="97">
        <v>1885000</v>
      </c>
      <c r="S32" s="97">
        <v>50000</v>
      </c>
      <c r="T32" s="125" t="s">
        <v>175</v>
      </c>
      <c r="U32" s="97">
        <v>6103500</v>
      </c>
      <c r="V32" s="97">
        <v>2900000</v>
      </c>
      <c r="W32" s="97">
        <v>50000</v>
      </c>
      <c r="X32" s="47" t="s">
        <v>62</v>
      </c>
      <c r="Y32" s="97">
        <v>26611660</v>
      </c>
      <c r="Z32" s="272">
        <f t="shared" si="2"/>
        <v>0.2988202703028493</v>
      </c>
      <c r="AA32" s="97">
        <v>389765</v>
      </c>
      <c r="AB32" s="59" t="s">
        <v>63</v>
      </c>
      <c r="AC32" s="59" t="s">
        <v>63</v>
      </c>
      <c r="AD32" s="260" t="s">
        <v>176</v>
      </c>
      <c r="AE32" s="59" t="s">
        <v>63</v>
      </c>
      <c r="AF32" s="166">
        <v>10000</v>
      </c>
      <c r="AG32" s="59" t="s">
        <v>61</v>
      </c>
      <c r="AH32" s="48" t="s">
        <v>62</v>
      </c>
      <c r="AI32" s="60" t="s">
        <v>177</v>
      </c>
      <c r="AJ32" s="169" t="s">
        <v>178</v>
      </c>
      <c r="AK32" s="208"/>
      <c r="AL32" s="169"/>
    </row>
    <row r="33" spans="1:38" s="27" customFormat="1" ht="64.5" customHeight="1">
      <c r="A33" s="32" t="s">
        <v>179</v>
      </c>
      <c r="B33" s="179">
        <v>38274</v>
      </c>
      <c r="C33" s="61">
        <v>734</v>
      </c>
      <c r="D33" s="34">
        <v>141764815</v>
      </c>
      <c r="E33" s="34">
        <v>6884728</v>
      </c>
      <c r="F33" s="73" t="s">
        <v>180</v>
      </c>
      <c r="G33" s="34">
        <v>24380500</v>
      </c>
      <c r="H33" s="34">
        <v>400000</v>
      </c>
      <c r="I33" s="34">
        <f t="shared" si="0"/>
        <v>3703.9456288864503</v>
      </c>
      <c r="J33" s="35">
        <v>27323118000</v>
      </c>
      <c r="K33" s="43">
        <v>2025</v>
      </c>
      <c r="L33" s="36">
        <v>0.26319999999999999</v>
      </c>
      <c r="M33" s="35">
        <v>72599371</v>
      </c>
      <c r="N33" s="44">
        <v>0.99670000000000003</v>
      </c>
      <c r="O33" s="191">
        <v>4782</v>
      </c>
      <c r="P33" s="37">
        <v>32381762</v>
      </c>
      <c r="Q33" s="37">
        <f t="shared" si="1"/>
        <v>6771.5938937682977</v>
      </c>
      <c r="R33" s="37">
        <v>640500</v>
      </c>
      <c r="S33" s="122">
        <v>0</v>
      </c>
      <c r="T33" s="47" t="s">
        <v>62</v>
      </c>
      <c r="U33" s="37">
        <v>5218711</v>
      </c>
      <c r="V33" s="37">
        <v>2120000</v>
      </c>
      <c r="W33" s="130" t="s">
        <v>61</v>
      </c>
      <c r="X33" s="47" t="s">
        <v>62</v>
      </c>
      <c r="Y33" s="37">
        <v>40360973</v>
      </c>
      <c r="Z33" s="272">
        <f t="shared" si="2"/>
        <v>0.28470373978197622</v>
      </c>
      <c r="AA33" s="37">
        <v>1197542</v>
      </c>
      <c r="AB33" s="59" t="s">
        <v>63</v>
      </c>
      <c r="AC33" s="59" t="s">
        <v>63</v>
      </c>
      <c r="AD33" s="259" t="s">
        <v>181</v>
      </c>
      <c r="AE33" s="59" t="s">
        <v>63</v>
      </c>
      <c r="AF33" s="39">
        <v>400000</v>
      </c>
      <c r="AG33" s="59" t="s">
        <v>61</v>
      </c>
      <c r="AH33" s="48" t="s">
        <v>62</v>
      </c>
      <c r="AI33" s="30" t="s">
        <v>182</v>
      </c>
      <c r="AJ33" s="127" t="s">
        <v>178</v>
      </c>
      <c r="AK33" s="119" t="s">
        <v>66</v>
      </c>
      <c r="AL33" s="66"/>
    </row>
    <row r="34" spans="1:38" s="27" customFormat="1" ht="58.5" customHeight="1">
      <c r="A34" s="32" t="s">
        <v>183</v>
      </c>
      <c r="B34" s="183">
        <v>180480</v>
      </c>
      <c r="C34" s="91">
        <v>957.5</v>
      </c>
      <c r="D34" s="100">
        <v>178743691</v>
      </c>
      <c r="E34" s="100">
        <v>5242077</v>
      </c>
      <c r="F34" s="92">
        <v>0.18</v>
      </c>
      <c r="G34" s="100">
        <v>40437500</v>
      </c>
      <c r="H34" s="100">
        <v>0</v>
      </c>
      <c r="I34" s="34">
        <f t="shared" si="0"/>
        <v>990.37949357269508</v>
      </c>
      <c r="J34" s="53">
        <v>18049673212</v>
      </c>
      <c r="K34" s="54">
        <v>2021</v>
      </c>
      <c r="L34" s="55">
        <v>0.54</v>
      </c>
      <c r="M34" s="53">
        <v>91530000</v>
      </c>
      <c r="N34" s="56">
        <v>0.96750000000000003</v>
      </c>
      <c r="O34" s="191">
        <v>17530</v>
      </c>
      <c r="P34" s="97">
        <v>35117338</v>
      </c>
      <c r="Q34" s="37">
        <f t="shared" si="1"/>
        <v>2003.2708499714774</v>
      </c>
      <c r="R34" s="97">
        <v>6889663</v>
      </c>
      <c r="S34" s="97">
        <v>1413334</v>
      </c>
      <c r="T34" s="96" t="s">
        <v>184</v>
      </c>
      <c r="U34" s="97">
        <v>2865650</v>
      </c>
      <c r="V34" s="97"/>
      <c r="W34" s="46" t="s">
        <v>61</v>
      </c>
      <c r="X34" s="97">
        <v>2018500</v>
      </c>
      <c r="Y34" s="97">
        <v>46285985</v>
      </c>
      <c r="Z34" s="272">
        <f t="shared" si="2"/>
        <v>0.25895171315445198</v>
      </c>
      <c r="AA34" s="97">
        <v>4291833</v>
      </c>
      <c r="AB34" s="59" t="s">
        <v>63</v>
      </c>
      <c r="AC34" s="59" t="s">
        <v>63</v>
      </c>
      <c r="AD34" s="260" t="s">
        <v>185</v>
      </c>
      <c r="AE34" s="59" t="s">
        <v>61</v>
      </c>
      <c r="AF34" s="64" t="s">
        <v>62</v>
      </c>
      <c r="AG34" s="59" t="s">
        <v>61</v>
      </c>
      <c r="AH34" s="48" t="s">
        <v>62</v>
      </c>
      <c r="AI34" s="59" t="s">
        <v>61</v>
      </c>
      <c r="AJ34" s="169" t="s">
        <v>186</v>
      </c>
      <c r="AK34" s="208"/>
      <c r="AL34" s="169" t="s">
        <v>187</v>
      </c>
    </row>
    <row r="35" spans="1:38" s="27" customFormat="1" ht="39.950000000000003" customHeight="1">
      <c r="A35" s="32" t="s">
        <v>188</v>
      </c>
      <c r="B35" s="179">
        <v>45374</v>
      </c>
      <c r="C35" s="61">
        <v>410</v>
      </c>
      <c r="D35" s="34">
        <v>93687286</v>
      </c>
      <c r="E35" s="34">
        <v>4735108</v>
      </c>
      <c r="F35" s="42" t="s">
        <v>189</v>
      </c>
      <c r="G35" s="77">
        <v>15089280</v>
      </c>
      <c r="H35" s="34">
        <v>1400000</v>
      </c>
      <c r="I35" s="34">
        <f t="shared" si="0"/>
        <v>2064.7790805307004</v>
      </c>
      <c r="J35" s="35">
        <v>7887096266</v>
      </c>
      <c r="K35" s="43">
        <v>2025</v>
      </c>
      <c r="L35" s="185" t="s">
        <v>190</v>
      </c>
      <c r="M35" s="78" t="s">
        <v>191</v>
      </c>
      <c r="N35" s="44">
        <v>0.98909999999999998</v>
      </c>
      <c r="O35" s="191">
        <v>5924</v>
      </c>
      <c r="P35" s="37">
        <v>14686177</v>
      </c>
      <c r="Q35" s="37">
        <f t="shared" si="1"/>
        <v>2479.0980756245781</v>
      </c>
      <c r="R35" s="37">
        <v>3000000</v>
      </c>
      <c r="S35" s="37">
        <v>250000</v>
      </c>
      <c r="T35" s="83" t="s">
        <v>192</v>
      </c>
      <c r="U35" s="37">
        <v>5451300</v>
      </c>
      <c r="V35" s="37">
        <v>0</v>
      </c>
      <c r="W35" s="46" t="s">
        <v>61</v>
      </c>
      <c r="X35" s="47" t="s">
        <v>62</v>
      </c>
      <c r="Y35" s="37">
        <v>23387477</v>
      </c>
      <c r="Z35" s="272">
        <f t="shared" si="2"/>
        <v>0.24963341343883097</v>
      </c>
      <c r="AA35" s="37">
        <v>992693</v>
      </c>
      <c r="AB35" s="30" t="s">
        <v>193</v>
      </c>
      <c r="AC35" s="48" t="s">
        <v>61</v>
      </c>
      <c r="AD35" s="259" t="s">
        <v>62</v>
      </c>
      <c r="AE35" s="48" t="s">
        <v>63</v>
      </c>
      <c r="AF35" s="39">
        <v>175000</v>
      </c>
      <c r="AG35" s="48" t="s">
        <v>61</v>
      </c>
      <c r="AH35" s="48" t="s">
        <v>62</v>
      </c>
      <c r="AI35" s="30" t="s">
        <v>194</v>
      </c>
      <c r="AJ35" s="169" t="s">
        <v>195</v>
      </c>
      <c r="AK35" s="119" t="s">
        <v>66</v>
      </c>
      <c r="AL35" s="66"/>
    </row>
    <row r="36" spans="1:38" s="27" customFormat="1" ht="39.950000000000003" customHeight="1">
      <c r="A36" s="32" t="s">
        <v>196</v>
      </c>
      <c r="B36" s="180">
        <v>50354</v>
      </c>
      <c r="C36" s="62">
        <v>558</v>
      </c>
      <c r="D36" s="51">
        <v>76952317</v>
      </c>
      <c r="E36" s="51">
        <v>7730233</v>
      </c>
      <c r="F36" s="52">
        <v>0.25</v>
      </c>
      <c r="G36" s="51">
        <v>11239415</v>
      </c>
      <c r="H36" s="51">
        <v>0</v>
      </c>
      <c r="I36" s="34">
        <f t="shared" si="0"/>
        <v>1528.2264964054493</v>
      </c>
      <c r="J36" s="53">
        <v>6838293504</v>
      </c>
      <c r="K36" s="54">
        <v>2025</v>
      </c>
      <c r="L36" s="55">
        <v>0.57999999999999996</v>
      </c>
      <c r="M36" s="53">
        <v>38872470</v>
      </c>
      <c r="N36" s="56">
        <v>0.96499999999999997</v>
      </c>
      <c r="O36" s="191">
        <v>9477</v>
      </c>
      <c r="P36" s="57">
        <v>11320457</v>
      </c>
      <c r="Q36" s="37">
        <f t="shared" si="1"/>
        <v>1194.5190461116388</v>
      </c>
      <c r="R36" s="57">
        <v>1485068</v>
      </c>
      <c r="S36" s="122">
        <v>0</v>
      </c>
      <c r="T36" s="47" t="s">
        <v>62</v>
      </c>
      <c r="U36" s="57">
        <v>3999194</v>
      </c>
      <c r="V36" s="57">
        <v>0</v>
      </c>
      <c r="W36" s="46" t="s">
        <v>61</v>
      </c>
      <c r="X36" s="47" t="s">
        <v>62</v>
      </c>
      <c r="Y36" s="57">
        <v>16804719</v>
      </c>
      <c r="Z36" s="272">
        <f t="shared" si="2"/>
        <v>0.21837833680823412</v>
      </c>
      <c r="AA36" s="57">
        <v>2560228</v>
      </c>
      <c r="AB36" s="59" t="s">
        <v>63</v>
      </c>
      <c r="AC36" s="59" t="s">
        <v>63</v>
      </c>
      <c r="AD36" s="261" t="s">
        <v>197</v>
      </c>
      <c r="AE36" s="59" t="s">
        <v>61</v>
      </c>
      <c r="AF36" s="64" t="s">
        <v>62</v>
      </c>
      <c r="AG36" s="59" t="s">
        <v>63</v>
      </c>
      <c r="AH36" s="60" t="s">
        <v>198</v>
      </c>
      <c r="AI36" s="59" t="s">
        <v>61</v>
      </c>
      <c r="AJ36" s="220">
        <v>10000</v>
      </c>
      <c r="AK36" s="205" t="s">
        <v>66</v>
      </c>
      <c r="AL36" s="169"/>
    </row>
    <row r="37" spans="1:38" s="27" customFormat="1" ht="39.950000000000003" customHeight="1">
      <c r="A37" s="32" t="s">
        <v>199</v>
      </c>
      <c r="B37" s="179">
        <v>344427</v>
      </c>
      <c r="C37" s="131">
        <v>2261.3000000000002</v>
      </c>
      <c r="D37" s="34">
        <v>689707784</v>
      </c>
      <c r="E37" s="34">
        <v>23888787</v>
      </c>
      <c r="F37" s="73" t="s">
        <v>200</v>
      </c>
      <c r="G37" s="34">
        <v>130020152</v>
      </c>
      <c r="H37" s="34">
        <v>10000000</v>
      </c>
      <c r="I37" s="34">
        <f t="shared" si="0"/>
        <v>2002.47885328386</v>
      </c>
      <c r="J37" s="35">
        <v>85755337137</v>
      </c>
      <c r="K37" s="43">
        <v>2025</v>
      </c>
      <c r="L37" s="36">
        <v>0.55420000000000003</v>
      </c>
      <c r="M37" s="35">
        <v>409197931</v>
      </c>
      <c r="N37" s="44">
        <v>0.996</v>
      </c>
      <c r="O37" s="191">
        <v>30722</v>
      </c>
      <c r="P37" s="37">
        <v>219528912</v>
      </c>
      <c r="Q37" s="37">
        <f t="shared" si="1"/>
        <v>7145.6582253759525</v>
      </c>
      <c r="R37" s="37">
        <v>5000000</v>
      </c>
      <c r="S37" s="122">
        <v>0</v>
      </c>
      <c r="T37" s="47" t="s">
        <v>62</v>
      </c>
      <c r="U37" s="37">
        <v>61792616</v>
      </c>
      <c r="V37" s="37"/>
      <c r="W37" s="46" t="s">
        <v>61</v>
      </c>
      <c r="X37" s="47" t="s">
        <v>62</v>
      </c>
      <c r="Y37" s="37">
        <v>286321528</v>
      </c>
      <c r="Z37" s="272">
        <f t="shared" si="2"/>
        <v>0.41513454631389224</v>
      </c>
      <c r="AA37" s="37">
        <v>12618661</v>
      </c>
      <c r="AB37" s="48" t="s">
        <v>94</v>
      </c>
      <c r="AC37" s="48" t="s">
        <v>94</v>
      </c>
      <c r="AD37" s="123" t="s">
        <v>94</v>
      </c>
      <c r="AE37" s="80"/>
      <c r="AF37" s="80"/>
      <c r="AG37" s="30" t="s">
        <v>201</v>
      </c>
      <c r="AH37" s="102" t="s">
        <v>202</v>
      </c>
      <c r="AI37" s="123"/>
      <c r="AJ37" s="127" t="s">
        <v>203</v>
      </c>
      <c r="AK37" s="159" t="s">
        <v>66</v>
      </c>
      <c r="AL37" s="66"/>
    </row>
    <row r="38" spans="1:38" s="27" customFormat="1" ht="39.950000000000003" customHeight="1">
      <c r="A38" s="32" t="s">
        <v>204</v>
      </c>
      <c r="B38" s="180">
        <v>48556</v>
      </c>
      <c r="C38" s="91">
        <v>301</v>
      </c>
      <c r="D38" s="100">
        <v>82844851</v>
      </c>
      <c r="E38" s="100">
        <v>10677101</v>
      </c>
      <c r="F38" s="92">
        <v>0.15</v>
      </c>
      <c r="G38" s="100">
        <v>10400000</v>
      </c>
      <c r="H38" s="85">
        <v>0</v>
      </c>
      <c r="I38" s="34">
        <f t="shared" si="0"/>
        <v>1706.1712455721229</v>
      </c>
      <c r="J38" s="186">
        <v>4446235933</v>
      </c>
      <c r="K38" s="54">
        <v>2024</v>
      </c>
      <c r="L38" s="55">
        <v>0.89</v>
      </c>
      <c r="M38" s="186">
        <v>39001000</v>
      </c>
      <c r="N38" s="56">
        <v>0.95</v>
      </c>
      <c r="O38" s="191">
        <v>6106</v>
      </c>
      <c r="P38" s="97">
        <v>11429261</v>
      </c>
      <c r="Q38" s="37">
        <f t="shared" si="1"/>
        <v>1871.8082214215526</v>
      </c>
      <c r="R38" s="97">
        <v>800000</v>
      </c>
      <c r="S38" s="122">
        <v>0</v>
      </c>
      <c r="T38" s="47" t="s">
        <v>62</v>
      </c>
      <c r="U38" s="97">
        <v>692622</v>
      </c>
      <c r="V38" s="97">
        <v>1908393</v>
      </c>
      <c r="W38" s="130" t="s">
        <v>63</v>
      </c>
      <c r="X38" s="47" t="s">
        <v>62</v>
      </c>
      <c r="Y38" s="97">
        <v>14830276</v>
      </c>
      <c r="Z38" s="272">
        <f t="shared" si="2"/>
        <v>0.17901264618123339</v>
      </c>
      <c r="AA38" s="97">
        <v>2252249</v>
      </c>
      <c r="AB38" s="59" t="s">
        <v>63</v>
      </c>
      <c r="AC38" s="59" t="s">
        <v>63</v>
      </c>
      <c r="AD38" s="261" t="s">
        <v>205</v>
      </c>
      <c r="AE38" s="59" t="s">
        <v>63</v>
      </c>
      <c r="AF38" s="164">
        <v>1039970</v>
      </c>
      <c r="AG38" s="59" t="s">
        <v>61</v>
      </c>
      <c r="AH38" s="59" t="s">
        <v>62</v>
      </c>
      <c r="AI38" s="59" t="s">
        <v>61</v>
      </c>
      <c r="AJ38" s="169" t="s">
        <v>206</v>
      </c>
      <c r="AK38" s="205" t="s">
        <v>66</v>
      </c>
      <c r="AL38" s="169"/>
    </row>
    <row r="39" spans="1:38" s="27" customFormat="1" ht="39.950000000000003" customHeight="1">
      <c r="A39" s="32" t="s">
        <v>207</v>
      </c>
      <c r="B39" s="179">
        <v>398434</v>
      </c>
      <c r="C39" s="87">
        <f>2036+(231/2)</f>
        <v>2151.5</v>
      </c>
      <c r="D39" s="85">
        <v>591011518</v>
      </c>
      <c r="E39" s="85">
        <v>9701081</v>
      </c>
      <c r="F39" s="88">
        <v>0.14000000000000001</v>
      </c>
      <c r="G39" s="85">
        <v>110779468</v>
      </c>
      <c r="H39" s="86">
        <v>0</v>
      </c>
      <c r="I39" s="34">
        <f t="shared" si="0"/>
        <v>1483.3360556579007</v>
      </c>
      <c r="J39" s="35">
        <v>65716819914</v>
      </c>
      <c r="K39" s="43">
        <v>2025</v>
      </c>
      <c r="L39" s="36">
        <v>0.53520000000000001</v>
      </c>
      <c r="M39" s="35">
        <v>351245776</v>
      </c>
      <c r="N39" s="44">
        <v>0.9929</v>
      </c>
      <c r="O39" s="191">
        <v>50105</v>
      </c>
      <c r="P39" s="84">
        <v>174855049</v>
      </c>
      <c r="Q39" s="37">
        <f t="shared" si="1"/>
        <v>3489.7724578385391</v>
      </c>
      <c r="R39" s="84">
        <v>5701456</v>
      </c>
      <c r="S39" s="122">
        <v>0</v>
      </c>
      <c r="T39" s="47" t="s">
        <v>62</v>
      </c>
      <c r="U39" s="84">
        <v>62161396</v>
      </c>
      <c r="V39" s="84">
        <v>0</v>
      </c>
      <c r="W39" s="89" t="s">
        <v>61</v>
      </c>
      <c r="X39" s="47" t="s">
        <v>62</v>
      </c>
      <c r="Y39" s="84">
        <f>SUM(P39:S39,U39,V39)</f>
        <v>242721390.77245784</v>
      </c>
      <c r="Z39" s="272">
        <f t="shared" si="2"/>
        <v>0.41068808877673657</v>
      </c>
      <c r="AA39" s="84">
        <v>12949608</v>
      </c>
      <c r="AB39" s="48" t="s">
        <v>61</v>
      </c>
      <c r="AC39" s="48" t="s">
        <v>62</v>
      </c>
      <c r="AD39" s="259" t="s">
        <v>62</v>
      </c>
      <c r="AE39" s="48" t="s">
        <v>62</v>
      </c>
      <c r="AF39" s="64" t="s">
        <v>62</v>
      </c>
      <c r="AG39" s="48" t="s">
        <v>62</v>
      </c>
      <c r="AH39" s="48" t="s">
        <v>62</v>
      </c>
      <c r="AI39" s="79" t="s">
        <v>208</v>
      </c>
      <c r="AJ39" s="66" t="s">
        <v>209</v>
      </c>
      <c r="AK39" s="204" t="s">
        <v>66</v>
      </c>
      <c r="AL39" s="66"/>
    </row>
    <row r="40" spans="1:38" s="27" customFormat="1" ht="69" customHeight="1">
      <c r="A40" s="32" t="s">
        <v>210</v>
      </c>
      <c r="B40" s="180">
        <v>83010</v>
      </c>
      <c r="C40" s="91">
        <v>625</v>
      </c>
      <c r="D40" s="100">
        <v>131453061</v>
      </c>
      <c r="E40" s="100">
        <v>9985548</v>
      </c>
      <c r="F40" s="92">
        <v>0.18</v>
      </c>
      <c r="G40" s="100">
        <v>19200000</v>
      </c>
      <c r="H40" s="100">
        <v>2300000</v>
      </c>
      <c r="I40" s="34">
        <f t="shared" si="0"/>
        <v>1583.5810263823635</v>
      </c>
      <c r="J40" s="53">
        <v>13202651648</v>
      </c>
      <c r="K40" s="54">
        <v>2025</v>
      </c>
      <c r="L40" s="55">
        <v>0.505</v>
      </c>
      <c r="M40" s="53">
        <v>65606617</v>
      </c>
      <c r="N40" s="56">
        <v>0.98399999999999999</v>
      </c>
      <c r="O40" s="191">
        <v>7779</v>
      </c>
      <c r="P40" s="97">
        <v>30541812</v>
      </c>
      <c r="Q40" s="37">
        <f t="shared" si="1"/>
        <v>3926.1874276899343</v>
      </c>
      <c r="R40" s="97">
        <v>2000000</v>
      </c>
      <c r="S40" s="122">
        <v>0</v>
      </c>
      <c r="T40" s="47" t="s">
        <v>62</v>
      </c>
      <c r="U40" s="97">
        <v>5117725</v>
      </c>
      <c r="V40" s="84">
        <v>0</v>
      </c>
      <c r="W40" s="89" t="s">
        <v>61</v>
      </c>
      <c r="X40" s="90" t="s">
        <v>62</v>
      </c>
      <c r="Y40" s="97">
        <v>37659537</v>
      </c>
      <c r="Z40" s="272">
        <f t="shared" si="2"/>
        <v>0.28648657333281879</v>
      </c>
      <c r="AA40" s="97">
        <v>389168</v>
      </c>
      <c r="AB40" s="59" t="s">
        <v>63</v>
      </c>
      <c r="AC40" s="59" t="s">
        <v>63</v>
      </c>
      <c r="AD40" s="261" t="s">
        <v>211</v>
      </c>
      <c r="AE40" s="30" t="s">
        <v>61</v>
      </c>
      <c r="AF40" s="30" t="s">
        <v>62</v>
      </c>
      <c r="AG40" s="59" t="s">
        <v>63</v>
      </c>
      <c r="AH40" s="164">
        <v>110</v>
      </c>
      <c r="AI40" s="30" t="s">
        <v>61</v>
      </c>
      <c r="AJ40" s="169" t="s">
        <v>212</v>
      </c>
      <c r="AK40" s="205" t="s">
        <v>66</v>
      </c>
      <c r="AL40" s="169"/>
    </row>
    <row r="41" spans="1:38" s="27" customFormat="1" ht="97.5" customHeight="1">
      <c r="A41" s="32" t="s">
        <v>213</v>
      </c>
      <c r="B41" s="181">
        <v>247108</v>
      </c>
      <c r="C41" s="71">
        <v>1730</v>
      </c>
      <c r="D41" s="72">
        <v>340349208</v>
      </c>
      <c r="E41" s="72">
        <v>0</v>
      </c>
      <c r="F41" s="73" t="s">
        <v>214</v>
      </c>
      <c r="G41" s="72">
        <v>41057917</v>
      </c>
      <c r="H41" s="72">
        <v>2500000</v>
      </c>
      <c r="I41" s="34">
        <f t="shared" si="0"/>
        <v>1377.3297829289218</v>
      </c>
      <c r="J41" s="74">
        <v>35265150424.0355</v>
      </c>
      <c r="K41" s="54">
        <v>2023</v>
      </c>
      <c r="L41" s="75">
        <v>0.59899999999999998</v>
      </c>
      <c r="M41" s="74">
        <v>210572347</v>
      </c>
      <c r="N41" s="76">
        <v>0.99</v>
      </c>
      <c r="O41" s="191">
        <v>30347</v>
      </c>
      <c r="P41" s="70">
        <v>54001704</v>
      </c>
      <c r="Q41" s="37">
        <f t="shared" si="1"/>
        <v>1779.4742149141596</v>
      </c>
      <c r="R41" s="70">
        <v>0</v>
      </c>
      <c r="S41" s="70">
        <v>2367623</v>
      </c>
      <c r="T41" s="41" t="s">
        <v>215</v>
      </c>
      <c r="U41" s="70">
        <v>35361046</v>
      </c>
      <c r="V41" s="70">
        <v>0</v>
      </c>
      <c r="W41" s="26" t="s">
        <v>61</v>
      </c>
      <c r="X41" s="58" t="s">
        <v>62</v>
      </c>
      <c r="Y41" s="70">
        <v>91730373</v>
      </c>
      <c r="Z41" s="272">
        <f t="shared" si="2"/>
        <v>0.26951839711641107</v>
      </c>
      <c r="AA41" s="70" t="s">
        <v>216</v>
      </c>
      <c r="AB41" s="30" t="s">
        <v>217</v>
      </c>
      <c r="AC41" s="30" t="s">
        <v>218</v>
      </c>
      <c r="AD41" s="174" t="s">
        <v>219</v>
      </c>
      <c r="AE41" s="30" t="s">
        <v>61</v>
      </c>
      <c r="AF41" s="30" t="s">
        <v>62</v>
      </c>
      <c r="AG41" s="30" t="s">
        <v>220</v>
      </c>
      <c r="AH41" s="30" t="s">
        <v>62</v>
      </c>
      <c r="AI41" s="30" t="s">
        <v>61</v>
      </c>
      <c r="AJ41" s="127" t="s">
        <v>221</v>
      </c>
      <c r="AK41" s="209"/>
      <c r="AL41" s="66" t="s">
        <v>222</v>
      </c>
    </row>
    <row r="42" spans="1:38" s="27" customFormat="1" ht="39.950000000000003" customHeight="1">
      <c r="A42" s="32" t="s">
        <v>223</v>
      </c>
      <c r="B42" s="180">
        <v>10294</v>
      </c>
      <c r="C42" s="91">
        <v>85</v>
      </c>
      <c r="D42" s="100">
        <v>17005910</v>
      </c>
      <c r="E42" s="100">
        <v>317463</v>
      </c>
      <c r="F42" s="91" t="s">
        <v>62</v>
      </c>
      <c r="G42" s="100">
        <v>3712105</v>
      </c>
      <c r="H42" s="100">
        <v>203953</v>
      </c>
      <c r="I42" s="34">
        <f t="shared" si="0"/>
        <v>1652.0215659607538</v>
      </c>
      <c r="J42" s="186">
        <v>1359203552</v>
      </c>
      <c r="K42" s="54">
        <v>2025</v>
      </c>
      <c r="L42" s="55">
        <v>0.67</v>
      </c>
      <c r="M42" s="186">
        <v>9058102</v>
      </c>
      <c r="N42" s="56">
        <v>0.96499999999999997</v>
      </c>
      <c r="O42" s="191">
        <v>1347</v>
      </c>
      <c r="P42" s="97">
        <v>2953000</v>
      </c>
      <c r="Q42" s="37">
        <f t="shared" si="1"/>
        <v>2192.279138827023</v>
      </c>
      <c r="R42" s="97">
        <v>320000</v>
      </c>
      <c r="S42" s="97">
        <v>130000</v>
      </c>
      <c r="T42" s="125" t="s">
        <v>224</v>
      </c>
      <c r="U42" s="97">
        <v>532590</v>
      </c>
      <c r="V42" s="97">
        <v>0</v>
      </c>
      <c r="W42" s="26" t="s">
        <v>61</v>
      </c>
      <c r="X42" s="130" t="s">
        <v>62</v>
      </c>
      <c r="Y42" s="97">
        <v>3935590</v>
      </c>
      <c r="Z42" s="272">
        <f t="shared" si="2"/>
        <v>0.2314248399526988</v>
      </c>
      <c r="AA42" s="97">
        <v>7000</v>
      </c>
      <c r="AB42" s="59" t="s">
        <v>62</v>
      </c>
      <c r="AC42" s="59" t="s">
        <v>62</v>
      </c>
      <c r="AD42" s="261" t="s">
        <v>225</v>
      </c>
      <c r="AE42" s="167"/>
      <c r="AF42" s="167"/>
      <c r="AG42" s="167"/>
      <c r="AH42" s="59" t="s">
        <v>62</v>
      </c>
      <c r="AI42" s="59" t="s">
        <v>62</v>
      </c>
      <c r="AJ42" s="169" t="s">
        <v>226</v>
      </c>
      <c r="AK42" s="208"/>
      <c r="AL42" s="169"/>
    </row>
    <row r="43" spans="1:38" s="27" customFormat="1" ht="39.950000000000003" customHeight="1">
      <c r="A43" s="32" t="s">
        <v>227</v>
      </c>
      <c r="B43" s="179">
        <v>8023</v>
      </c>
      <c r="C43" s="61">
        <v>137.05000000000001</v>
      </c>
      <c r="D43" s="34">
        <v>23724909</v>
      </c>
      <c r="E43" s="34">
        <v>439944</v>
      </c>
      <c r="F43" s="42" t="s">
        <v>61</v>
      </c>
      <c r="G43" s="34">
        <v>1960370</v>
      </c>
      <c r="H43" s="34">
        <v>0</v>
      </c>
      <c r="I43" s="34">
        <f t="shared" si="0"/>
        <v>2957.1119282064064</v>
      </c>
      <c r="J43" s="35">
        <v>1529581326</v>
      </c>
      <c r="K43" s="43">
        <v>2023</v>
      </c>
      <c r="L43" s="36">
        <v>0.59</v>
      </c>
      <c r="M43" s="35">
        <v>8770941</v>
      </c>
      <c r="N43" s="44">
        <v>0.97189999999999999</v>
      </c>
      <c r="O43" s="191">
        <v>1177</v>
      </c>
      <c r="P43" s="37">
        <v>1357725</v>
      </c>
      <c r="Q43" s="37">
        <f t="shared" si="1"/>
        <v>1153.5471537807987</v>
      </c>
      <c r="R43" s="37">
        <v>0</v>
      </c>
      <c r="S43" s="122">
        <v>0</v>
      </c>
      <c r="T43" s="47" t="s">
        <v>62</v>
      </c>
      <c r="U43" s="37">
        <v>110542</v>
      </c>
      <c r="V43" s="70">
        <v>0</v>
      </c>
      <c r="W43" s="26" t="s">
        <v>61</v>
      </c>
      <c r="X43" s="58" t="s">
        <v>62</v>
      </c>
      <c r="Y43" s="37">
        <v>1468267</v>
      </c>
      <c r="Z43" s="272">
        <f t="shared" si="2"/>
        <v>6.1887149914884816E-2</v>
      </c>
      <c r="AA43" s="47" t="s">
        <v>62</v>
      </c>
      <c r="AB43" s="30" t="s">
        <v>217</v>
      </c>
      <c r="AC43" s="30" t="s">
        <v>218</v>
      </c>
      <c r="AD43" s="174" t="s">
        <v>228</v>
      </c>
      <c r="AE43" s="30" t="s">
        <v>61</v>
      </c>
      <c r="AF43" s="30" t="s">
        <v>62</v>
      </c>
      <c r="AG43" s="30" t="s">
        <v>220</v>
      </c>
      <c r="AH43" s="30" t="s">
        <v>62</v>
      </c>
      <c r="AI43" s="30" t="s">
        <v>61</v>
      </c>
      <c r="AJ43" s="168">
        <v>7251.14</v>
      </c>
      <c r="AK43" s="119" t="s">
        <v>66</v>
      </c>
      <c r="AL43" s="66"/>
    </row>
    <row r="44" spans="1:38" s="27" customFormat="1" ht="39.75" customHeight="1">
      <c r="A44" s="32" t="s">
        <v>229</v>
      </c>
      <c r="B44" s="179">
        <v>62753</v>
      </c>
      <c r="C44" s="61">
        <v>397.5</v>
      </c>
      <c r="D44" s="34">
        <v>91000937</v>
      </c>
      <c r="E44" s="34">
        <v>725000</v>
      </c>
      <c r="F44" s="42">
        <v>0.35</v>
      </c>
      <c r="G44" s="34">
        <v>13930000</v>
      </c>
      <c r="H44" s="34">
        <v>2320000</v>
      </c>
      <c r="I44" s="34">
        <f t="shared" si="0"/>
        <v>1450.1448058260162</v>
      </c>
      <c r="J44" s="35">
        <v>8929014043</v>
      </c>
      <c r="K44" s="43">
        <v>2024</v>
      </c>
      <c r="L44" s="36">
        <v>0.63100000000000001</v>
      </c>
      <c r="M44" s="35">
        <v>56027974</v>
      </c>
      <c r="N44" s="44">
        <v>0.99029999999999996</v>
      </c>
      <c r="O44" s="191">
        <v>6189</v>
      </c>
      <c r="P44" s="37">
        <v>20079310</v>
      </c>
      <c r="Q44" s="37">
        <f t="shared" si="1"/>
        <v>3244.3544999192113</v>
      </c>
      <c r="R44" s="37">
        <v>3250000</v>
      </c>
      <c r="S44" s="37">
        <v>73199</v>
      </c>
      <c r="T44" s="47" t="s">
        <v>62</v>
      </c>
      <c r="U44" s="37">
        <v>3122550</v>
      </c>
      <c r="V44" s="37">
        <v>0</v>
      </c>
      <c r="W44" s="26" t="s">
        <v>61</v>
      </c>
      <c r="X44" s="58" t="s">
        <v>62</v>
      </c>
      <c r="Y44" s="37">
        <f>SUM(P44:S44,U44,V44)</f>
        <v>26528303.354499917</v>
      </c>
      <c r="Z44" s="272">
        <f t="shared" si="2"/>
        <v>0.29151681542026231</v>
      </c>
      <c r="AA44" s="37">
        <v>1016868</v>
      </c>
      <c r="AB44" s="30" t="s">
        <v>217</v>
      </c>
      <c r="AC44" s="30" t="s">
        <v>218</v>
      </c>
      <c r="AD44" s="174" t="s">
        <v>230</v>
      </c>
      <c r="AE44" s="30" t="s">
        <v>61</v>
      </c>
      <c r="AF44" s="30" t="s">
        <v>62</v>
      </c>
      <c r="AG44" s="30" t="s">
        <v>220</v>
      </c>
      <c r="AH44" s="30" t="s">
        <v>62</v>
      </c>
      <c r="AI44" s="30" t="s">
        <v>231</v>
      </c>
      <c r="AJ44" s="127" t="s">
        <v>232</v>
      </c>
      <c r="AK44" s="119" t="s">
        <v>66</v>
      </c>
      <c r="AL44" s="66"/>
    </row>
    <row r="45" spans="1:38" s="27" customFormat="1" ht="39.950000000000003" customHeight="1">
      <c r="A45" s="32" t="s">
        <v>233</v>
      </c>
      <c r="B45" s="179">
        <v>20145</v>
      </c>
      <c r="C45" s="61">
        <v>200</v>
      </c>
      <c r="D45" s="34">
        <v>26551570</v>
      </c>
      <c r="E45" s="34">
        <v>141525</v>
      </c>
      <c r="F45" s="42" t="s">
        <v>234</v>
      </c>
      <c r="G45" s="34">
        <v>6779090</v>
      </c>
      <c r="H45" s="34">
        <v>600000</v>
      </c>
      <c r="I45" s="34">
        <f t="shared" si="0"/>
        <v>1318.0228344502357</v>
      </c>
      <c r="J45" s="35">
        <v>1194000000</v>
      </c>
      <c r="K45" s="43">
        <v>2021</v>
      </c>
      <c r="L45" s="36">
        <v>0.78600000000000003</v>
      </c>
      <c r="M45" s="35">
        <v>11000000</v>
      </c>
      <c r="N45" s="44">
        <v>0.98</v>
      </c>
      <c r="O45" s="191">
        <v>2686</v>
      </c>
      <c r="P45" s="37">
        <v>2885000</v>
      </c>
      <c r="Q45" s="37">
        <f t="shared" si="1"/>
        <v>1074.0878629932986</v>
      </c>
      <c r="R45" s="37">
        <v>1184942</v>
      </c>
      <c r="S45" s="122">
        <v>0</v>
      </c>
      <c r="T45" s="47" t="s">
        <v>62</v>
      </c>
      <c r="U45" s="37">
        <v>694553</v>
      </c>
      <c r="V45" s="37">
        <v>0</v>
      </c>
      <c r="W45" s="26" t="s">
        <v>61</v>
      </c>
      <c r="X45" s="58" t="s">
        <v>62</v>
      </c>
      <c r="Y45" s="37">
        <v>4764495</v>
      </c>
      <c r="Z45" s="272">
        <f t="shared" si="2"/>
        <v>0.17944306118244607</v>
      </c>
      <c r="AA45" s="37">
        <v>264000</v>
      </c>
      <c r="AB45" s="30" t="s">
        <v>217</v>
      </c>
      <c r="AC45" s="30" t="s">
        <v>218</v>
      </c>
      <c r="AD45" s="174" t="s">
        <v>219</v>
      </c>
      <c r="AE45" s="30" t="s">
        <v>61</v>
      </c>
      <c r="AF45" s="30" t="s">
        <v>62</v>
      </c>
      <c r="AG45" s="48" t="s">
        <v>63</v>
      </c>
      <c r="AH45" s="132" t="s">
        <v>235</v>
      </c>
      <c r="AI45" s="59" t="s">
        <v>62</v>
      </c>
      <c r="AJ45" s="168">
        <v>12420</v>
      </c>
      <c r="AK45" s="119" t="s">
        <v>66</v>
      </c>
      <c r="AL45" s="66"/>
    </row>
    <row r="46" spans="1:38" s="27" customFormat="1" ht="48" customHeight="1">
      <c r="A46" s="32" t="s">
        <v>236</v>
      </c>
      <c r="B46" s="179">
        <v>560760</v>
      </c>
      <c r="C46" s="155">
        <v>3032.75</v>
      </c>
      <c r="D46" s="85">
        <v>847268824</v>
      </c>
      <c r="E46" s="85">
        <v>30946000</v>
      </c>
      <c r="F46" s="156">
        <v>0.08</v>
      </c>
      <c r="G46" s="85">
        <v>102750000</v>
      </c>
      <c r="H46" s="85">
        <v>0</v>
      </c>
      <c r="I46" s="34">
        <f t="shared" si="0"/>
        <v>1510.9294956844283</v>
      </c>
      <c r="J46" s="35">
        <v>74707300000</v>
      </c>
      <c r="K46" s="43">
        <v>2022</v>
      </c>
      <c r="L46" s="36">
        <v>0.73050000000000004</v>
      </c>
      <c r="M46" s="35">
        <v>542425000</v>
      </c>
      <c r="N46" s="44">
        <v>0.98750000000000004</v>
      </c>
      <c r="O46" s="191">
        <v>65633</v>
      </c>
      <c r="P46" s="84">
        <v>282506000</v>
      </c>
      <c r="Q46" s="37">
        <f t="shared" si="1"/>
        <v>4304.3286151783404</v>
      </c>
      <c r="R46" s="37">
        <v>0</v>
      </c>
      <c r="S46" s="84">
        <v>47273000</v>
      </c>
      <c r="T46" s="157" t="s">
        <v>237</v>
      </c>
      <c r="U46" s="84">
        <v>87858186</v>
      </c>
      <c r="V46" s="37">
        <v>0</v>
      </c>
      <c r="W46" s="26" t="s">
        <v>61</v>
      </c>
      <c r="X46" s="58" t="s">
        <v>62</v>
      </c>
      <c r="Y46" s="84">
        <v>417637186</v>
      </c>
      <c r="Z46" s="272">
        <f t="shared" si="2"/>
        <v>0.49292169636115396</v>
      </c>
      <c r="AA46" s="84">
        <v>31680603</v>
      </c>
      <c r="AB46" s="48" t="s">
        <v>61</v>
      </c>
      <c r="AC46" s="48" t="s">
        <v>61</v>
      </c>
      <c r="AD46" s="259" t="s">
        <v>62</v>
      </c>
      <c r="AE46" s="48" t="s">
        <v>61</v>
      </c>
      <c r="AF46" s="81"/>
      <c r="AG46" s="48" t="s">
        <v>61</v>
      </c>
      <c r="AH46" s="48" t="s">
        <v>62</v>
      </c>
      <c r="AI46" s="48" t="s">
        <v>61</v>
      </c>
      <c r="AJ46" s="127" t="s">
        <v>238</v>
      </c>
      <c r="AK46" s="119" t="s">
        <v>66</v>
      </c>
      <c r="AL46" s="66"/>
    </row>
    <row r="47" spans="1:38" s="27" customFormat="1" ht="39.950000000000003" customHeight="1">
      <c r="A47" s="32" t="s">
        <v>239</v>
      </c>
      <c r="B47" s="179">
        <v>45806</v>
      </c>
      <c r="C47" s="61">
        <v>569</v>
      </c>
      <c r="D47" s="34">
        <v>60552080</v>
      </c>
      <c r="E47" s="34">
        <v>4470258</v>
      </c>
      <c r="F47" s="42" t="s">
        <v>240</v>
      </c>
      <c r="G47" s="34">
        <v>11400000</v>
      </c>
      <c r="H47" s="34">
        <v>0</v>
      </c>
      <c r="I47" s="34">
        <f t="shared" si="0"/>
        <v>1321.9246386936209</v>
      </c>
      <c r="J47" s="35">
        <v>4664723032</v>
      </c>
      <c r="K47" s="43">
        <v>2024</v>
      </c>
      <c r="L47" s="36">
        <v>0.7</v>
      </c>
      <c r="M47" s="35">
        <v>32000000</v>
      </c>
      <c r="N47" s="44">
        <v>0.98</v>
      </c>
      <c r="O47" s="191">
        <v>2019</v>
      </c>
      <c r="P47" s="37">
        <v>5830000</v>
      </c>
      <c r="Q47" s="37">
        <f t="shared" si="1"/>
        <v>2887.5681030212977</v>
      </c>
      <c r="R47" s="37">
        <v>3106324</v>
      </c>
      <c r="S47" s="37">
        <v>661875</v>
      </c>
      <c r="T47" s="41" t="s">
        <v>241</v>
      </c>
      <c r="U47" s="37">
        <v>2177031</v>
      </c>
      <c r="V47" s="37">
        <v>0</v>
      </c>
      <c r="W47" s="46" t="s">
        <v>61</v>
      </c>
      <c r="X47" s="128" t="s">
        <v>242</v>
      </c>
      <c r="Y47" s="37">
        <v>11775230</v>
      </c>
      <c r="Z47" s="272">
        <f t="shared" si="2"/>
        <v>0.19446450064143131</v>
      </c>
      <c r="AA47" s="37">
        <v>2155703</v>
      </c>
      <c r="AB47" s="48" t="s">
        <v>63</v>
      </c>
      <c r="AC47" s="48" t="s">
        <v>63</v>
      </c>
      <c r="AD47" s="259" t="s">
        <v>71</v>
      </c>
      <c r="AE47" s="30" t="s">
        <v>61</v>
      </c>
      <c r="AF47" s="30" t="s">
        <v>62</v>
      </c>
      <c r="AG47" s="48" t="s">
        <v>63</v>
      </c>
      <c r="AH47" s="129">
        <v>64.900000000000006</v>
      </c>
      <c r="AI47" s="48" t="s">
        <v>61</v>
      </c>
      <c r="AJ47" s="127" t="s">
        <v>243</v>
      </c>
      <c r="AK47" s="206"/>
      <c r="AL47" s="66"/>
    </row>
    <row r="48" spans="1:38" s="27" customFormat="1" ht="54.75" customHeight="1">
      <c r="A48" s="32" t="s">
        <v>244</v>
      </c>
      <c r="B48" s="179">
        <v>147949</v>
      </c>
      <c r="C48" s="61">
        <v>897</v>
      </c>
      <c r="D48" s="34">
        <v>195698342</v>
      </c>
      <c r="E48" s="34">
        <v>20210244</v>
      </c>
      <c r="F48" s="42">
        <v>0.15</v>
      </c>
      <c r="G48" s="34">
        <v>32020000</v>
      </c>
      <c r="H48" s="34">
        <v>4000000</v>
      </c>
      <c r="I48" s="34">
        <f t="shared" si="0"/>
        <v>1322.7419043048619</v>
      </c>
      <c r="J48" s="35">
        <v>15755956698</v>
      </c>
      <c r="K48" s="43">
        <v>2022</v>
      </c>
      <c r="L48" s="36">
        <v>0.59099999999999997</v>
      </c>
      <c r="M48" s="35">
        <v>92997541</v>
      </c>
      <c r="N48" s="44">
        <v>0.99380000000000002</v>
      </c>
      <c r="O48" s="191">
        <v>19618</v>
      </c>
      <c r="P48" s="37">
        <v>39995293</v>
      </c>
      <c r="Q48" s="37">
        <f t="shared" si="1"/>
        <v>2038.7038943827097</v>
      </c>
      <c r="R48" s="37">
        <v>1021528</v>
      </c>
      <c r="S48" s="37">
        <v>1400000</v>
      </c>
      <c r="T48" s="83" t="s">
        <v>245</v>
      </c>
      <c r="U48" s="37">
        <v>22371889</v>
      </c>
      <c r="V48" s="37">
        <v>0</v>
      </c>
      <c r="W48" s="46" t="s">
        <v>61</v>
      </c>
      <c r="X48" s="37">
        <v>448280</v>
      </c>
      <c r="Y48" s="37">
        <v>64788710</v>
      </c>
      <c r="Z48" s="272">
        <f t="shared" si="2"/>
        <v>0.33106417426878354</v>
      </c>
      <c r="AA48" s="37">
        <f>SUM(2341195+589000)</f>
        <v>2930195</v>
      </c>
      <c r="AB48" s="48" t="s">
        <v>63</v>
      </c>
      <c r="AC48" s="48" t="s">
        <v>63</v>
      </c>
      <c r="AD48" s="259" t="s">
        <v>246</v>
      </c>
      <c r="AE48" s="30" t="s">
        <v>61</v>
      </c>
      <c r="AF48" s="30" t="s">
        <v>62</v>
      </c>
      <c r="AG48" s="48" t="s">
        <v>63</v>
      </c>
      <c r="AH48" s="48" t="s">
        <v>247</v>
      </c>
      <c r="AI48" s="79" t="s">
        <v>248</v>
      </c>
      <c r="AJ48" s="127" t="s">
        <v>249</v>
      </c>
      <c r="AK48" s="119" t="s">
        <v>66</v>
      </c>
      <c r="AL48" s="66"/>
    </row>
    <row r="49" spans="1:38" s="27" customFormat="1" ht="39.950000000000003" customHeight="1">
      <c r="A49" s="32" t="s">
        <v>250</v>
      </c>
      <c r="B49" s="179">
        <v>64805</v>
      </c>
      <c r="C49" s="61">
        <v>551</v>
      </c>
      <c r="D49" s="34">
        <v>111877648</v>
      </c>
      <c r="E49" s="34">
        <v>10961097</v>
      </c>
      <c r="F49" s="42">
        <v>0.11</v>
      </c>
      <c r="G49" s="34">
        <v>16354414</v>
      </c>
      <c r="H49" s="34">
        <v>0</v>
      </c>
      <c r="I49" s="34">
        <f t="shared" si="0"/>
        <v>1726.3737057325823</v>
      </c>
      <c r="J49" s="35">
        <v>10283742441</v>
      </c>
      <c r="K49" s="43">
        <v>2020</v>
      </c>
      <c r="L49" s="36">
        <v>0.55000000000000004</v>
      </c>
      <c r="M49" s="35">
        <v>56584608</v>
      </c>
      <c r="N49" s="44">
        <v>0.98180000000000001</v>
      </c>
      <c r="O49" s="191">
        <v>6602</v>
      </c>
      <c r="P49" s="37">
        <v>18405134</v>
      </c>
      <c r="Q49" s="37">
        <f t="shared" si="1"/>
        <v>2787.8118751893367</v>
      </c>
      <c r="R49" s="37">
        <v>0</v>
      </c>
      <c r="S49" s="122">
        <v>0</v>
      </c>
      <c r="T49" s="47" t="s">
        <v>62</v>
      </c>
      <c r="U49" s="37">
        <v>2306188</v>
      </c>
      <c r="V49" s="37">
        <v>1250000</v>
      </c>
      <c r="W49" s="46" t="s">
        <v>61</v>
      </c>
      <c r="X49" s="47" t="s">
        <v>62</v>
      </c>
      <c r="Y49" s="37">
        <v>21961322</v>
      </c>
      <c r="Z49" s="272">
        <f t="shared" si="2"/>
        <v>0.19629767332970746</v>
      </c>
      <c r="AA49" s="47" t="s">
        <v>62</v>
      </c>
      <c r="AB49" s="48" t="s">
        <v>63</v>
      </c>
      <c r="AC49" s="48" t="s">
        <v>63</v>
      </c>
      <c r="AD49" s="259" t="s">
        <v>251</v>
      </c>
      <c r="AE49" s="48" t="s">
        <v>61</v>
      </c>
      <c r="AF49" s="39">
        <v>0</v>
      </c>
      <c r="AG49" s="48" t="s">
        <v>63</v>
      </c>
      <c r="AH49" s="48" t="s">
        <v>252</v>
      </c>
      <c r="AI49" s="48" t="s">
        <v>63</v>
      </c>
      <c r="AJ49" s="127" t="s">
        <v>253</v>
      </c>
      <c r="AK49" s="119" t="s">
        <v>66</v>
      </c>
      <c r="AL49" s="66"/>
    </row>
    <row r="50" spans="1:38" s="27" customFormat="1" ht="69" customHeight="1">
      <c r="A50" s="32" t="s">
        <v>254</v>
      </c>
      <c r="B50" s="180">
        <v>123515</v>
      </c>
      <c r="C50" s="91">
        <v>927</v>
      </c>
      <c r="D50" s="93">
        <v>215807383</v>
      </c>
      <c r="E50" s="93">
        <v>21612244</v>
      </c>
      <c r="F50" s="92">
        <v>0.12</v>
      </c>
      <c r="G50" s="103">
        <v>41768049</v>
      </c>
      <c r="H50" s="34">
        <v>2202384</v>
      </c>
      <c r="I50" s="34">
        <f t="shared" si="0"/>
        <v>1747.2159899607336</v>
      </c>
      <c r="J50" s="188">
        <v>25499471395</v>
      </c>
      <c r="K50" s="54">
        <v>2023</v>
      </c>
      <c r="L50" s="36">
        <v>0.43099999999999999</v>
      </c>
      <c r="M50" s="188">
        <v>107257788</v>
      </c>
      <c r="N50" s="189">
        <v>0.98</v>
      </c>
      <c r="O50" s="191">
        <v>12361</v>
      </c>
      <c r="P50" s="47">
        <v>36141463</v>
      </c>
      <c r="Q50" s="37">
        <f t="shared" si="1"/>
        <v>2923.8300299328534</v>
      </c>
      <c r="R50" s="47">
        <v>6103500</v>
      </c>
      <c r="S50" s="47">
        <v>250000</v>
      </c>
      <c r="T50" s="41" t="s">
        <v>255</v>
      </c>
      <c r="U50" s="47">
        <v>9440800</v>
      </c>
      <c r="V50" s="47">
        <v>0</v>
      </c>
      <c r="W50" s="46" t="s">
        <v>61</v>
      </c>
      <c r="X50" s="47" t="s">
        <v>62</v>
      </c>
      <c r="Y50" s="47">
        <v>51935763</v>
      </c>
      <c r="Z50" s="272">
        <f t="shared" si="2"/>
        <v>0.24065795283750788</v>
      </c>
      <c r="AA50" s="47">
        <v>11189454</v>
      </c>
      <c r="AB50" s="48" t="s">
        <v>63</v>
      </c>
      <c r="AC50" s="48" t="s">
        <v>63</v>
      </c>
      <c r="AD50" s="259" t="s">
        <v>256</v>
      </c>
      <c r="AE50" s="48" t="s">
        <v>63</v>
      </c>
      <c r="AF50" s="95" t="s">
        <v>257</v>
      </c>
      <c r="AG50" s="48" t="s">
        <v>61</v>
      </c>
      <c r="AH50" s="48" t="s">
        <v>62</v>
      </c>
      <c r="AI50" s="48" t="s">
        <v>61</v>
      </c>
      <c r="AJ50" s="66" t="s">
        <v>258</v>
      </c>
      <c r="AK50" s="210" t="s">
        <v>66</v>
      </c>
      <c r="AL50" s="66"/>
    </row>
    <row r="51" spans="1:38" s="27" customFormat="1" ht="39.950000000000003" customHeight="1">
      <c r="A51" s="32" t="s">
        <v>259</v>
      </c>
      <c r="B51" s="184">
        <v>18335</v>
      </c>
      <c r="C51" s="91">
        <v>188</v>
      </c>
      <c r="D51" s="34">
        <v>29936147</v>
      </c>
      <c r="E51" s="34">
        <v>1518479</v>
      </c>
      <c r="F51" s="92">
        <v>0.08</v>
      </c>
      <c r="G51" s="34">
        <v>6906564</v>
      </c>
      <c r="H51" s="34">
        <v>0</v>
      </c>
      <c r="I51" s="34">
        <f t="shared" si="0"/>
        <v>1632.7323152440688</v>
      </c>
      <c r="J51" s="35">
        <v>1635022610</v>
      </c>
      <c r="K51" s="43">
        <v>2019</v>
      </c>
      <c r="L51" s="36">
        <v>0.84</v>
      </c>
      <c r="M51" s="35">
        <v>15577884</v>
      </c>
      <c r="N51" s="44">
        <v>0.96240000000000003</v>
      </c>
      <c r="O51" s="191">
        <v>2178</v>
      </c>
      <c r="P51" s="37">
        <v>4252063</v>
      </c>
      <c r="Q51" s="37">
        <f t="shared" si="1"/>
        <v>1952.2786960514234</v>
      </c>
      <c r="R51" s="37">
        <v>0</v>
      </c>
      <c r="S51" s="37">
        <v>71500</v>
      </c>
      <c r="T51" s="41" t="s">
        <v>192</v>
      </c>
      <c r="U51" s="37">
        <v>566600</v>
      </c>
      <c r="V51" s="47">
        <v>0</v>
      </c>
      <c r="W51" s="46" t="s">
        <v>61</v>
      </c>
      <c r="X51" s="47" t="s">
        <v>62</v>
      </c>
      <c r="Y51" s="37">
        <v>4890163</v>
      </c>
      <c r="Z51" s="272">
        <f t="shared" si="2"/>
        <v>0.16335311955810478</v>
      </c>
      <c r="AA51" s="37">
        <v>1233971</v>
      </c>
      <c r="AB51" s="48" t="s">
        <v>63</v>
      </c>
      <c r="AC51" s="48" t="s">
        <v>63</v>
      </c>
      <c r="AD51" s="262" t="s">
        <v>260</v>
      </c>
      <c r="AE51" s="30" t="s">
        <v>61</v>
      </c>
      <c r="AF51" s="30" t="s">
        <v>62</v>
      </c>
      <c r="AG51" s="48" t="s">
        <v>61</v>
      </c>
      <c r="AH51" s="48" t="s">
        <v>62</v>
      </c>
      <c r="AI51" s="48" t="s">
        <v>61</v>
      </c>
      <c r="AJ51" s="127" t="s">
        <v>261</v>
      </c>
      <c r="AK51" s="119" t="s">
        <v>66</v>
      </c>
      <c r="AL51" s="66"/>
    </row>
    <row r="52" spans="1:38" s="27" customFormat="1" ht="39.950000000000003" customHeight="1">
      <c r="A52" s="32" t="s">
        <v>262</v>
      </c>
      <c r="B52" s="179">
        <v>56282</v>
      </c>
      <c r="C52" s="61">
        <v>389</v>
      </c>
      <c r="D52" s="34">
        <v>85253820</v>
      </c>
      <c r="E52" s="34">
        <v>4448000</v>
      </c>
      <c r="F52" s="42" t="s">
        <v>61</v>
      </c>
      <c r="G52" s="34">
        <v>19900000</v>
      </c>
      <c r="H52" s="34">
        <v>1800000</v>
      </c>
      <c r="I52" s="34">
        <f t="shared" si="0"/>
        <v>1514.7617355460004</v>
      </c>
      <c r="J52" s="35">
        <v>5128328295</v>
      </c>
      <c r="K52" s="43">
        <v>2022</v>
      </c>
      <c r="L52" s="36">
        <v>0.73</v>
      </c>
      <c r="M52" s="35">
        <v>37743731</v>
      </c>
      <c r="N52" s="44">
        <v>0.9647</v>
      </c>
      <c r="O52" s="191">
        <v>8459</v>
      </c>
      <c r="P52" s="37">
        <v>7904000</v>
      </c>
      <c r="Q52" s="37">
        <f t="shared" si="1"/>
        <v>934.3894077314103</v>
      </c>
      <c r="R52" s="37">
        <v>2000000</v>
      </c>
      <c r="S52" s="122">
        <v>0</v>
      </c>
      <c r="T52" s="47" t="s">
        <v>62</v>
      </c>
      <c r="U52" s="37">
        <v>5513616</v>
      </c>
      <c r="V52" s="37">
        <v>0</v>
      </c>
      <c r="W52" s="46" t="s">
        <v>61</v>
      </c>
      <c r="X52" s="47" t="s">
        <v>62</v>
      </c>
      <c r="Y52" s="37">
        <v>15417616</v>
      </c>
      <c r="Z52" s="272">
        <f t="shared" si="2"/>
        <v>0.18084369709181361</v>
      </c>
      <c r="AA52" s="37">
        <v>744156</v>
      </c>
      <c r="AB52" s="48" t="s">
        <v>63</v>
      </c>
      <c r="AC52" s="48" t="s">
        <v>63</v>
      </c>
      <c r="AD52" s="259" t="s">
        <v>263</v>
      </c>
      <c r="AE52" s="48" t="s">
        <v>61</v>
      </c>
      <c r="AF52" s="81" t="s">
        <v>62</v>
      </c>
      <c r="AG52" s="48" t="s">
        <v>63</v>
      </c>
      <c r="AH52" s="79" t="s">
        <v>264</v>
      </c>
      <c r="AI52" s="48" t="s">
        <v>61</v>
      </c>
      <c r="AJ52" s="127" t="s">
        <v>265</v>
      </c>
      <c r="AK52" s="119" t="s">
        <v>66</v>
      </c>
      <c r="AL52" s="66"/>
    </row>
    <row r="53" spans="1:38" s="27" customFormat="1" ht="39.950000000000003" customHeight="1">
      <c r="A53" s="32" t="s">
        <v>266</v>
      </c>
      <c r="B53" s="221">
        <v>4588</v>
      </c>
      <c r="C53" s="222">
        <v>116</v>
      </c>
      <c r="D53" s="223">
        <v>19567348</v>
      </c>
      <c r="E53" s="224">
        <v>0</v>
      </c>
      <c r="F53" s="225" t="s">
        <v>61</v>
      </c>
      <c r="G53" s="223">
        <v>2062067</v>
      </c>
      <c r="H53" s="223">
        <v>5000</v>
      </c>
      <c r="I53" s="34">
        <f t="shared" si="0"/>
        <v>4264.8971229293811</v>
      </c>
      <c r="J53" s="226">
        <v>1432509892</v>
      </c>
      <c r="K53" s="227">
        <v>2024</v>
      </c>
      <c r="L53" s="228">
        <v>0.92</v>
      </c>
      <c r="M53" s="226">
        <v>13024130</v>
      </c>
      <c r="N53" s="229">
        <v>0.93669999999999998</v>
      </c>
      <c r="O53" s="191">
        <v>434</v>
      </c>
      <c r="P53" s="230">
        <v>1800291</v>
      </c>
      <c r="Q53" s="37">
        <f t="shared" si="1"/>
        <v>4148.1359447004606</v>
      </c>
      <c r="R53" s="230">
        <v>441756</v>
      </c>
      <c r="S53" s="37">
        <v>0</v>
      </c>
      <c r="T53" s="231" t="s">
        <v>267</v>
      </c>
      <c r="U53" s="266">
        <v>202042</v>
      </c>
      <c r="V53" s="266">
        <v>0</v>
      </c>
      <c r="W53" s="46" t="s">
        <v>61</v>
      </c>
      <c r="X53" s="47" t="s">
        <v>62</v>
      </c>
      <c r="Y53" s="266">
        <v>2646131</v>
      </c>
      <c r="Z53" s="272">
        <f t="shared" si="2"/>
        <v>0.13523196909463664</v>
      </c>
      <c r="AA53" s="47" t="s">
        <v>62</v>
      </c>
      <c r="AB53" s="59" t="s">
        <v>63</v>
      </c>
      <c r="AC53" s="232" t="s">
        <v>61</v>
      </c>
      <c r="AD53" s="263" t="s">
        <v>62</v>
      </c>
      <c r="AE53" s="233" t="s">
        <v>268</v>
      </c>
      <c r="AF53" s="234" t="s">
        <v>269</v>
      </c>
      <c r="AG53" s="48" t="s">
        <v>63</v>
      </c>
      <c r="AH53" s="30" t="s">
        <v>270</v>
      </c>
      <c r="AI53" s="48" t="s">
        <v>63</v>
      </c>
      <c r="AJ53" s="66" t="s">
        <v>271</v>
      </c>
      <c r="AK53" s="210" t="s">
        <v>66</v>
      </c>
      <c r="AL53" s="214" t="s">
        <v>272</v>
      </c>
    </row>
    <row r="54" spans="1:38" s="27" customFormat="1" ht="39.950000000000003" customHeight="1">
      <c r="A54" s="32" t="s">
        <v>273</v>
      </c>
      <c r="B54" s="180">
        <v>209922</v>
      </c>
      <c r="C54" s="126">
        <v>1240</v>
      </c>
      <c r="D54" s="100">
        <v>343847360</v>
      </c>
      <c r="E54" s="34">
        <v>0</v>
      </c>
      <c r="F54" s="151">
        <v>0.18</v>
      </c>
      <c r="G54" s="100">
        <v>30242350</v>
      </c>
      <c r="H54" s="100">
        <v>4500000</v>
      </c>
      <c r="I54" s="34">
        <f t="shared" si="0"/>
        <v>1637.9767723249588</v>
      </c>
      <c r="J54" s="53">
        <v>44741260000</v>
      </c>
      <c r="K54" s="54">
        <v>2023</v>
      </c>
      <c r="L54" s="55">
        <v>0.5</v>
      </c>
      <c r="M54" s="53">
        <v>223594580</v>
      </c>
      <c r="N54" s="56">
        <v>0.99360000000000004</v>
      </c>
      <c r="O54" s="191">
        <v>20610</v>
      </c>
      <c r="P54" s="97">
        <v>72279569</v>
      </c>
      <c r="Q54" s="37">
        <f t="shared" si="1"/>
        <v>3507.014507520621</v>
      </c>
      <c r="R54" s="97">
        <v>13807465</v>
      </c>
      <c r="S54" s="97">
        <v>0</v>
      </c>
      <c r="T54" s="47" t="s">
        <v>62</v>
      </c>
      <c r="U54" s="97">
        <v>31619207</v>
      </c>
      <c r="V54" s="97">
        <v>12513335</v>
      </c>
      <c r="W54" s="46" t="s">
        <v>61</v>
      </c>
      <c r="X54" s="47" t="s">
        <v>62</v>
      </c>
      <c r="Y54" s="97">
        <v>130219576</v>
      </c>
      <c r="Z54" s="272">
        <f t="shared" si="2"/>
        <v>0.37871332209733993</v>
      </c>
      <c r="AA54" s="97">
        <v>9561559</v>
      </c>
      <c r="AB54" s="59" t="s">
        <v>63</v>
      </c>
      <c r="AC54" s="59" t="s">
        <v>63</v>
      </c>
      <c r="AD54" s="260" t="s">
        <v>274</v>
      </c>
      <c r="AE54" s="59" t="s">
        <v>62</v>
      </c>
      <c r="AF54" s="39">
        <v>0</v>
      </c>
      <c r="AG54" s="59" t="s">
        <v>63</v>
      </c>
      <c r="AH54" s="167" t="s">
        <v>275</v>
      </c>
      <c r="AI54" s="165" t="s">
        <v>276</v>
      </c>
      <c r="AJ54" s="169" t="s">
        <v>277</v>
      </c>
      <c r="AK54" s="205" t="s">
        <v>66</v>
      </c>
      <c r="AL54" s="169" t="s">
        <v>62</v>
      </c>
    </row>
    <row r="55" spans="1:38" s="27" customFormat="1" ht="111" customHeight="1">
      <c r="A55" s="32" t="s">
        <v>278</v>
      </c>
      <c r="B55" s="179">
        <v>45035</v>
      </c>
      <c r="C55" s="61">
        <v>463</v>
      </c>
      <c r="D55" s="34">
        <v>104713237</v>
      </c>
      <c r="E55" s="34">
        <v>0</v>
      </c>
      <c r="F55" s="42">
        <v>0.25</v>
      </c>
      <c r="G55" s="34">
        <v>25755458</v>
      </c>
      <c r="H55" s="34">
        <v>1329150</v>
      </c>
      <c r="I55" s="34">
        <f t="shared" si="0"/>
        <v>2325.1523703785942</v>
      </c>
      <c r="J55" s="35">
        <v>18857234321</v>
      </c>
      <c r="K55" s="43">
        <v>2025</v>
      </c>
      <c r="L55" s="36">
        <v>0.31</v>
      </c>
      <c r="M55" s="35">
        <v>56656247</v>
      </c>
      <c r="N55" s="44">
        <v>0.99139999999999995</v>
      </c>
      <c r="O55" s="191">
        <v>3403</v>
      </c>
      <c r="P55" s="37">
        <v>11029378</v>
      </c>
      <c r="Q55" s="37">
        <f t="shared" si="1"/>
        <v>3241.0749338818691</v>
      </c>
      <c r="R55" s="37">
        <v>1455700</v>
      </c>
      <c r="S55" s="37">
        <v>2974901</v>
      </c>
      <c r="T55" s="83" t="s">
        <v>279</v>
      </c>
      <c r="U55" s="37">
        <v>1308517</v>
      </c>
      <c r="V55" s="37">
        <v>8000000</v>
      </c>
      <c r="W55" s="46" t="s">
        <v>61</v>
      </c>
      <c r="X55" s="47" t="s">
        <v>62</v>
      </c>
      <c r="Y55" s="37">
        <v>24768496</v>
      </c>
      <c r="Z55" s="272">
        <f t="shared" si="2"/>
        <v>0.23653643712685532</v>
      </c>
      <c r="AA55" s="37">
        <v>3699370</v>
      </c>
      <c r="AB55" s="48" t="s">
        <v>63</v>
      </c>
      <c r="AC55" s="48" t="s">
        <v>63</v>
      </c>
      <c r="AD55" s="259" t="s">
        <v>280</v>
      </c>
      <c r="AE55" s="48" t="s">
        <v>61</v>
      </c>
      <c r="AF55" s="81" t="s">
        <v>62</v>
      </c>
      <c r="AG55" s="48" t="s">
        <v>63</v>
      </c>
      <c r="AH55" s="79" t="s">
        <v>281</v>
      </c>
      <c r="AI55" s="48" t="s">
        <v>63</v>
      </c>
      <c r="AJ55" s="127" t="s">
        <v>282</v>
      </c>
      <c r="AK55" s="206"/>
      <c r="AL55" s="66"/>
    </row>
    <row r="56" spans="1:38" s="27" customFormat="1" ht="39.950000000000003" customHeight="1">
      <c r="A56" s="32" t="s">
        <v>283</v>
      </c>
      <c r="B56" s="179">
        <v>256176</v>
      </c>
      <c r="C56" s="61">
        <v>1000</v>
      </c>
      <c r="D56" s="34">
        <v>412532448</v>
      </c>
      <c r="E56" s="34">
        <v>13314613</v>
      </c>
      <c r="F56" s="42">
        <v>0.2</v>
      </c>
      <c r="G56" s="34">
        <v>85000000</v>
      </c>
      <c r="H56" s="34">
        <v>0</v>
      </c>
      <c r="I56" s="34">
        <f t="shared" si="0"/>
        <v>1610.3477609143713</v>
      </c>
      <c r="J56" s="35">
        <v>38203532782</v>
      </c>
      <c r="K56" s="43">
        <v>2025</v>
      </c>
      <c r="L56" s="36">
        <v>0.52</v>
      </c>
      <c r="M56" s="35">
        <v>225046000</v>
      </c>
      <c r="N56" s="44">
        <v>0.99</v>
      </c>
      <c r="O56" s="191">
        <v>36764</v>
      </c>
      <c r="P56" s="37">
        <v>110000000</v>
      </c>
      <c r="Q56" s="37">
        <f t="shared" si="1"/>
        <v>2992.0574475029921</v>
      </c>
      <c r="R56" s="37">
        <v>3500000</v>
      </c>
      <c r="S56" s="122">
        <v>0</v>
      </c>
      <c r="T56" s="47" t="s">
        <v>62</v>
      </c>
      <c r="U56" s="37">
        <v>41879615</v>
      </c>
      <c r="V56" s="37" t="s">
        <v>284</v>
      </c>
      <c r="W56" s="46" t="s">
        <v>61</v>
      </c>
      <c r="X56" s="47" t="s">
        <v>62</v>
      </c>
      <c r="Y56" s="37">
        <f>SUM(U56,P56,R56)</f>
        <v>155379615</v>
      </c>
      <c r="Z56" s="272">
        <f t="shared" si="2"/>
        <v>0.37664822671112647</v>
      </c>
      <c r="AA56" s="37">
        <v>13860807</v>
      </c>
      <c r="AB56" s="48" t="s">
        <v>63</v>
      </c>
      <c r="AC56" s="48" t="s">
        <v>63</v>
      </c>
      <c r="AD56" s="259" t="s">
        <v>285</v>
      </c>
      <c r="AE56" s="48" t="s">
        <v>63</v>
      </c>
      <c r="AF56" s="81">
        <v>1900000</v>
      </c>
      <c r="AG56" s="48" t="s">
        <v>61</v>
      </c>
      <c r="AH56" s="48" t="s">
        <v>62</v>
      </c>
      <c r="AI56" s="48" t="s">
        <v>63</v>
      </c>
      <c r="AJ56" s="170" t="s">
        <v>286</v>
      </c>
      <c r="AK56" s="119" t="s">
        <v>66</v>
      </c>
      <c r="AL56" s="66"/>
    </row>
    <row r="57" spans="1:38" s="27" customFormat="1" ht="60" customHeight="1">
      <c r="A57" s="40" t="s">
        <v>287</v>
      </c>
      <c r="B57" s="181">
        <v>9267</v>
      </c>
      <c r="C57" s="61">
        <v>123</v>
      </c>
      <c r="D57" s="34">
        <v>19800176</v>
      </c>
      <c r="E57" s="34">
        <v>642396</v>
      </c>
      <c r="F57" s="42" t="s">
        <v>288</v>
      </c>
      <c r="G57" s="34">
        <v>2503922</v>
      </c>
      <c r="H57" s="34">
        <v>0</v>
      </c>
      <c r="I57" s="34">
        <f t="shared" si="0"/>
        <v>2136.6327829934175</v>
      </c>
      <c r="J57" s="35">
        <v>1182279229</v>
      </c>
      <c r="K57" s="43">
        <v>2022</v>
      </c>
      <c r="L57" s="36">
        <v>0.74</v>
      </c>
      <c r="M57" s="35">
        <v>8485354</v>
      </c>
      <c r="N57" s="44">
        <v>0.96960000000000002</v>
      </c>
      <c r="O57" s="191">
        <v>932</v>
      </c>
      <c r="P57" s="37">
        <v>2220601</v>
      </c>
      <c r="Q57" s="37">
        <f t="shared" si="1"/>
        <v>2382.6190987124464</v>
      </c>
      <c r="R57" s="37">
        <v>83796</v>
      </c>
      <c r="S57" s="122">
        <v>0</v>
      </c>
      <c r="T57" s="47" t="s">
        <v>62</v>
      </c>
      <c r="U57" s="37">
        <v>943731</v>
      </c>
      <c r="V57" s="97">
        <v>0</v>
      </c>
      <c r="W57" s="46" t="s">
        <v>61</v>
      </c>
      <c r="X57" s="47" t="s">
        <v>62</v>
      </c>
      <c r="Y57" s="37">
        <f>SUM(P57:S57,U57,V57)</f>
        <v>3250510.6190987122</v>
      </c>
      <c r="Z57" s="272">
        <f t="shared" si="2"/>
        <v>0.16416574373372803</v>
      </c>
      <c r="AA57" s="37">
        <v>108000</v>
      </c>
      <c r="AB57" s="48" t="s">
        <v>63</v>
      </c>
      <c r="AC57" s="48" t="s">
        <v>63</v>
      </c>
      <c r="AD57" s="259" t="s">
        <v>289</v>
      </c>
      <c r="AE57" s="79" t="s">
        <v>290</v>
      </c>
      <c r="AF57" s="39"/>
      <c r="AG57" s="48" t="s">
        <v>61</v>
      </c>
      <c r="AH57" s="48" t="s">
        <v>62</v>
      </c>
      <c r="AI57" s="79" t="s">
        <v>291</v>
      </c>
      <c r="AJ57" s="176" t="s">
        <v>292</v>
      </c>
      <c r="AK57" s="204" t="s">
        <v>66</v>
      </c>
      <c r="AL57" s="66"/>
    </row>
    <row r="58" spans="1:38" s="27" customFormat="1" ht="39.950000000000003" customHeight="1">
      <c r="A58" s="40" t="s">
        <v>293</v>
      </c>
      <c r="B58" s="179">
        <v>70022</v>
      </c>
      <c r="C58" s="61">
        <v>553.34</v>
      </c>
      <c r="D58" s="34">
        <v>119389086</v>
      </c>
      <c r="E58" s="34">
        <v>5967342</v>
      </c>
      <c r="F58" s="42" t="s">
        <v>294</v>
      </c>
      <c r="G58" s="34">
        <v>24469368</v>
      </c>
      <c r="H58" s="34">
        <v>500000</v>
      </c>
      <c r="I58" s="34">
        <f t="shared" si="0"/>
        <v>1705.022507212019</v>
      </c>
      <c r="J58" s="35">
        <v>9991281000</v>
      </c>
      <c r="K58" s="43">
        <v>2023</v>
      </c>
      <c r="L58" s="36">
        <v>0.65</v>
      </c>
      <c r="M58" s="35">
        <v>64497689</v>
      </c>
      <c r="N58" s="44">
        <v>0.99250000000000005</v>
      </c>
      <c r="O58" s="191">
        <v>9466</v>
      </c>
      <c r="P58" s="37">
        <v>22346630</v>
      </c>
      <c r="Q58" s="37">
        <f t="shared" si="1"/>
        <v>2360.7257553348827</v>
      </c>
      <c r="R58" s="37">
        <v>2089000</v>
      </c>
      <c r="S58" s="122">
        <v>0</v>
      </c>
      <c r="T58" s="47" t="s">
        <v>62</v>
      </c>
      <c r="U58" s="37">
        <v>4297466.6100000003</v>
      </c>
      <c r="V58" s="97">
        <v>0</v>
      </c>
      <c r="W58" s="46" t="s">
        <v>61</v>
      </c>
      <c r="X58" s="47" t="s">
        <v>62</v>
      </c>
      <c r="Y58" s="37">
        <v>28733096.609999999</v>
      </c>
      <c r="Z58" s="272">
        <f t="shared" si="2"/>
        <v>0.24066769897208193</v>
      </c>
      <c r="AA58" s="37">
        <v>7749763.8600000003</v>
      </c>
      <c r="AB58" s="79" t="s">
        <v>295</v>
      </c>
      <c r="AC58" s="48" t="s">
        <v>63</v>
      </c>
      <c r="AD58" s="174" t="s">
        <v>296</v>
      </c>
      <c r="AE58" s="48" t="s">
        <v>61</v>
      </c>
      <c r="AF58" s="81" t="s">
        <v>62</v>
      </c>
      <c r="AG58" s="48" t="s">
        <v>61</v>
      </c>
      <c r="AH58" s="123"/>
      <c r="AI58" s="48" t="s">
        <v>63</v>
      </c>
      <c r="AJ58" s="127" t="s">
        <v>297</v>
      </c>
      <c r="AK58" s="119" t="s">
        <v>66</v>
      </c>
      <c r="AL58" s="66"/>
    </row>
    <row r="59" spans="1:38" s="27" customFormat="1" ht="51" customHeight="1">
      <c r="A59" s="40" t="s">
        <v>298</v>
      </c>
      <c r="B59" s="180">
        <v>53992</v>
      </c>
      <c r="C59" s="91">
        <v>485</v>
      </c>
      <c r="D59" s="100">
        <v>84186782</v>
      </c>
      <c r="E59" s="100">
        <v>0</v>
      </c>
      <c r="F59" s="92">
        <v>0.2</v>
      </c>
      <c r="G59" s="100">
        <v>12164485</v>
      </c>
      <c r="H59" s="100">
        <v>0</v>
      </c>
      <c r="I59" s="34">
        <f t="shared" si="0"/>
        <v>1559.2454808119721</v>
      </c>
      <c r="J59" s="53">
        <v>6361854734</v>
      </c>
      <c r="K59" s="54">
        <v>2025</v>
      </c>
      <c r="L59" s="187">
        <v>0.63939999999999997</v>
      </c>
      <c r="M59" s="190">
        <v>43765519</v>
      </c>
      <c r="N59" s="56">
        <v>0.98509999999999998</v>
      </c>
      <c r="O59" s="191">
        <v>7965</v>
      </c>
      <c r="P59" s="97">
        <v>10395000</v>
      </c>
      <c r="Q59" s="37">
        <f t="shared" si="1"/>
        <v>1305.0847457627119</v>
      </c>
      <c r="R59" s="154">
        <v>433000</v>
      </c>
      <c r="S59" s="122">
        <v>0</v>
      </c>
      <c r="T59" s="47" t="s">
        <v>62</v>
      </c>
      <c r="U59" s="97">
        <v>3324505</v>
      </c>
      <c r="V59" s="97">
        <v>631175</v>
      </c>
      <c r="W59" s="46" t="s">
        <v>61</v>
      </c>
      <c r="X59" s="47" t="s">
        <v>62</v>
      </c>
      <c r="Y59" s="97">
        <v>14783680</v>
      </c>
      <c r="Z59" s="272">
        <f t="shared" si="2"/>
        <v>0.17560571444576656</v>
      </c>
      <c r="AA59" s="97">
        <v>3246135</v>
      </c>
      <c r="AB59" s="48" t="s">
        <v>63</v>
      </c>
      <c r="AC59" s="48" t="s">
        <v>63</v>
      </c>
      <c r="AD59" s="261" t="s">
        <v>299</v>
      </c>
      <c r="AE59" s="48" t="s">
        <v>61</v>
      </c>
      <c r="AF59" s="81" t="s">
        <v>62</v>
      </c>
      <c r="AG59" s="48" t="s">
        <v>63</v>
      </c>
      <c r="AH59" s="59" t="s">
        <v>300</v>
      </c>
      <c r="AI59" s="48" t="s">
        <v>61</v>
      </c>
      <c r="AJ59" s="169" t="s">
        <v>301</v>
      </c>
      <c r="AK59" s="205" t="s">
        <v>66</v>
      </c>
      <c r="AL59" s="169"/>
    </row>
    <row r="60" spans="1:38" s="106" customFormat="1" ht="51" customHeight="1">
      <c r="A60" s="40" t="s">
        <v>302</v>
      </c>
      <c r="B60" s="179">
        <v>99351</v>
      </c>
      <c r="C60" s="143">
        <v>859</v>
      </c>
      <c r="D60" s="34">
        <v>168755896</v>
      </c>
      <c r="E60" s="51">
        <v>0</v>
      </c>
      <c r="F60" s="153">
        <v>0.2</v>
      </c>
      <c r="G60" s="34">
        <v>37650000</v>
      </c>
      <c r="H60" s="34">
        <v>1000000</v>
      </c>
      <c r="I60" s="34">
        <f t="shared" si="0"/>
        <v>1698.582762126199</v>
      </c>
      <c r="J60" s="35">
        <v>20200000000</v>
      </c>
      <c r="K60" s="43">
        <v>2022</v>
      </c>
      <c r="L60" s="187">
        <v>0.499</v>
      </c>
      <c r="M60" s="35">
        <v>100365020</v>
      </c>
      <c r="N60" s="56">
        <v>0.99</v>
      </c>
      <c r="O60" s="191">
        <v>11338</v>
      </c>
      <c r="P60" s="37">
        <v>35027990</v>
      </c>
      <c r="Q60" s="37">
        <f t="shared" si="1"/>
        <v>3089.4328805785854</v>
      </c>
      <c r="R60" s="37">
        <v>5729091</v>
      </c>
      <c r="S60" s="122">
        <v>0</v>
      </c>
      <c r="T60" s="47" t="s">
        <v>62</v>
      </c>
      <c r="U60" s="37">
        <v>4604497</v>
      </c>
      <c r="V60" s="37">
        <v>2000000</v>
      </c>
      <c r="W60" s="46" t="s">
        <v>61</v>
      </c>
      <c r="X60" s="47" t="s">
        <v>62</v>
      </c>
      <c r="Y60" s="37">
        <v>47361578</v>
      </c>
      <c r="Z60" s="272">
        <f t="shared" si="2"/>
        <v>0.28065139721103433</v>
      </c>
      <c r="AA60" s="37">
        <v>354698</v>
      </c>
      <c r="AB60" s="48" t="s">
        <v>63</v>
      </c>
      <c r="AC60" s="48" t="s">
        <v>63</v>
      </c>
      <c r="AD60" s="261" t="s">
        <v>303</v>
      </c>
      <c r="AE60" s="48" t="s">
        <v>61</v>
      </c>
      <c r="AF60" s="81" t="s">
        <v>62</v>
      </c>
      <c r="AG60" s="48" t="s">
        <v>63</v>
      </c>
      <c r="AH60" s="48" t="s">
        <v>304</v>
      </c>
      <c r="AI60" s="123"/>
      <c r="AJ60" s="127" t="s">
        <v>305</v>
      </c>
      <c r="AK60" s="119" t="s">
        <v>66</v>
      </c>
      <c r="AL60" s="66"/>
    </row>
    <row r="61" spans="1:38" s="27" customFormat="1" ht="39.950000000000003" customHeight="1">
      <c r="A61" s="40" t="s">
        <v>306</v>
      </c>
      <c r="B61" s="179">
        <v>38878</v>
      </c>
      <c r="C61" s="61">
        <v>434</v>
      </c>
      <c r="D61" s="34">
        <v>64817964</v>
      </c>
      <c r="E61" s="34">
        <v>106365</v>
      </c>
      <c r="F61" s="73" t="s">
        <v>307</v>
      </c>
      <c r="G61" s="34">
        <v>14133859</v>
      </c>
      <c r="H61" s="34">
        <v>0</v>
      </c>
      <c r="I61" s="34">
        <f t="shared" si="0"/>
        <v>1667.2144657646998</v>
      </c>
      <c r="J61" s="35">
        <v>13406004133</v>
      </c>
      <c r="K61" s="43">
        <v>2023</v>
      </c>
      <c r="L61" s="36">
        <v>0.27</v>
      </c>
      <c r="M61" s="35">
        <v>36284667</v>
      </c>
      <c r="N61" s="44">
        <v>0.98560000000000003</v>
      </c>
      <c r="O61" s="191">
        <v>4307</v>
      </c>
      <c r="P61" s="37">
        <v>9816628</v>
      </c>
      <c r="Q61" s="37">
        <f t="shared" si="1"/>
        <v>2279.2263756675179</v>
      </c>
      <c r="R61" s="37">
        <v>1150000</v>
      </c>
      <c r="S61" s="37">
        <v>815392</v>
      </c>
      <c r="T61" s="41" t="s">
        <v>308</v>
      </c>
      <c r="U61" s="37">
        <v>9442133</v>
      </c>
      <c r="V61" s="57">
        <v>0</v>
      </c>
      <c r="W61" s="46" t="s">
        <v>61</v>
      </c>
      <c r="X61" s="47" t="s">
        <v>62</v>
      </c>
      <c r="Y61" s="37">
        <v>21224153</v>
      </c>
      <c r="Z61" s="272">
        <f t="shared" si="2"/>
        <v>0.32744245098473007</v>
      </c>
      <c r="AA61" s="37">
        <v>636039</v>
      </c>
      <c r="AB61" s="59" t="s">
        <v>63</v>
      </c>
      <c r="AC61" s="59" t="s">
        <v>63</v>
      </c>
      <c r="AD61" s="260" t="s">
        <v>280</v>
      </c>
      <c r="AE61" s="48" t="s">
        <v>61</v>
      </c>
      <c r="AF61" s="81" t="s">
        <v>62</v>
      </c>
      <c r="AG61" s="48" t="s">
        <v>63</v>
      </c>
      <c r="AH61" s="117" t="s">
        <v>309</v>
      </c>
      <c r="AI61" s="48" t="s">
        <v>63</v>
      </c>
      <c r="AJ61" s="127" t="s">
        <v>310</v>
      </c>
      <c r="AK61" s="206"/>
      <c r="AL61" s="66" t="s">
        <v>61</v>
      </c>
    </row>
    <row r="62" spans="1:38" s="27" customFormat="1" ht="39.950000000000003" customHeight="1">
      <c r="A62" s="40" t="s">
        <v>311</v>
      </c>
      <c r="B62" s="179">
        <v>21926</v>
      </c>
      <c r="C62" s="61">
        <v>310</v>
      </c>
      <c r="D62" s="34">
        <v>33400842</v>
      </c>
      <c r="E62" s="34">
        <v>400000</v>
      </c>
      <c r="F62" s="42" t="s">
        <v>61</v>
      </c>
      <c r="G62" s="34">
        <v>6989000</v>
      </c>
      <c r="H62" s="34">
        <v>0</v>
      </c>
      <c r="I62" s="34">
        <f t="shared" si="0"/>
        <v>1523.3440664051811</v>
      </c>
      <c r="J62" s="35">
        <v>4477739521</v>
      </c>
      <c r="K62" s="43">
        <v>2024</v>
      </c>
      <c r="L62" s="36">
        <v>0.36</v>
      </c>
      <c r="M62" s="35">
        <v>14579000</v>
      </c>
      <c r="N62" s="44">
        <v>0.96199999999999997</v>
      </c>
      <c r="O62" s="191">
        <v>1991</v>
      </c>
      <c r="P62" s="37">
        <v>3755940</v>
      </c>
      <c r="Q62" s="37">
        <f t="shared" si="1"/>
        <v>1886.4590657960823</v>
      </c>
      <c r="R62" s="37">
        <v>833077</v>
      </c>
      <c r="S62" s="37">
        <v>0</v>
      </c>
      <c r="T62" s="47" t="s">
        <v>62</v>
      </c>
      <c r="U62" s="37">
        <v>0</v>
      </c>
      <c r="V62" s="57">
        <v>0</v>
      </c>
      <c r="W62" s="46" t="s">
        <v>61</v>
      </c>
      <c r="X62" s="47" t="s">
        <v>62</v>
      </c>
      <c r="Y62" s="37">
        <v>4589017</v>
      </c>
      <c r="Z62" s="272">
        <f t="shared" si="2"/>
        <v>0.13739225496171623</v>
      </c>
      <c r="AA62" s="37">
        <v>114500</v>
      </c>
      <c r="AB62" s="59" t="s">
        <v>63</v>
      </c>
      <c r="AC62" s="59" t="s">
        <v>63</v>
      </c>
      <c r="AD62" s="261" t="s">
        <v>312</v>
      </c>
      <c r="AE62" s="48" t="s">
        <v>61</v>
      </c>
      <c r="AF62" s="81" t="s">
        <v>62</v>
      </c>
      <c r="AG62" s="48" t="s">
        <v>63</v>
      </c>
      <c r="AH62" s="141">
        <v>180</v>
      </c>
      <c r="AI62" s="48" t="s">
        <v>61</v>
      </c>
      <c r="AJ62" s="127" t="s">
        <v>313</v>
      </c>
      <c r="AK62" s="119" t="s">
        <v>66</v>
      </c>
      <c r="AL62" s="66"/>
    </row>
    <row r="63" spans="1:38" s="27" customFormat="1" ht="39.950000000000003" customHeight="1">
      <c r="A63" s="40" t="s">
        <v>314</v>
      </c>
      <c r="B63" s="179">
        <v>20812</v>
      </c>
      <c r="C63" s="61">
        <v>160</v>
      </c>
      <c r="D63" s="34">
        <v>40531851</v>
      </c>
      <c r="E63" s="34">
        <v>2637317</v>
      </c>
      <c r="F63" s="42">
        <v>0.2</v>
      </c>
      <c r="G63" s="34">
        <v>5706276</v>
      </c>
      <c r="H63" s="34">
        <v>0</v>
      </c>
      <c r="I63" s="34">
        <f t="shared" si="0"/>
        <v>1947.5231116663463</v>
      </c>
      <c r="J63" s="35">
        <v>2097413847</v>
      </c>
      <c r="K63" s="43">
        <v>2025</v>
      </c>
      <c r="L63" s="36">
        <v>0.72</v>
      </c>
      <c r="M63" s="35">
        <v>16588913</v>
      </c>
      <c r="N63" s="44">
        <v>0.93</v>
      </c>
      <c r="O63" s="191">
        <v>2518</v>
      </c>
      <c r="P63" s="37">
        <v>6242400</v>
      </c>
      <c r="Q63" s="37">
        <f t="shared" si="1"/>
        <v>2479.1104050833997</v>
      </c>
      <c r="R63" s="37">
        <v>666060</v>
      </c>
      <c r="S63" s="37">
        <v>200000</v>
      </c>
      <c r="T63" s="83" t="s">
        <v>315</v>
      </c>
      <c r="U63" s="37">
        <v>763432</v>
      </c>
      <c r="V63" s="37">
        <v>0</v>
      </c>
      <c r="W63" s="46" t="s">
        <v>61</v>
      </c>
      <c r="X63" s="47" t="s">
        <v>62</v>
      </c>
      <c r="Y63" s="37">
        <v>7871892</v>
      </c>
      <c r="Z63" s="272">
        <f t="shared" si="2"/>
        <v>0.19421496442390454</v>
      </c>
      <c r="AA63" s="37">
        <v>1159864</v>
      </c>
      <c r="AB63" s="48" t="s">
        <v>63</v>
      </c>
      <c r="AC63" s="48" t="s">
        <v>61</v>
      </c>
      <c r="AD63" s="259" t="s">
        <v>62</v>
      </c>
      <c r="AE63" s="48" t="s">
        <v>61</v>
      </c>
      <c r="AF63" s="81" t="s">
        <v>62</v>
      </c>
      <c r="AG63" s="48" t="s">
        <v>61</v>
      </c>
      <c r="AH63" s="48" t="s">
        <v>62</v>
      </c>
      <c r="AI63" s="48" t="s">
        <v>61</v>
      </c>
      <c r="AJ63" s="127" t="s">
        <v>316</v>
      </c>
      <c r="AK63" s="119" t="s">
        <v>66</v>
      </c>
      <c r="AL63" s="66"/>
    </row>
    <row r="64" spans="1:38" s="27" customFormat="1" ht="39.950000000000003" customHeight="1">
      <c r="A64" s="40" t="s">
        <v>317</v>
      </c>
      <c r="B64" s="179">
        <v>44739</v>
      </c>
      <c r="C64" s="61">
        <v>400</v>
      </c>
      <c r="D64" s="34">
        <v>66390709</v>
      </c>
      <c r="E64" s="34">
        <v>481103</v>
      </c>
      <c r="F64" s="42">
        <v>0.18</v>
      </c>
      <c r="G64" s="34">
        <v>10495000</v>
      </c>
      <c r="H64" s="34">
        <v>0</v>
      </c>
      <c r="I64" s="34">
        <f t="shared" si="0"/>
        <v>1483.9560338854244</v>
      </c>
      <c r="J64" s="35">
        <v>6413853744</v>
      </c>
      <c r="K64" s="43">
        <v>2024</v>
      </c>
      <c r="L64" s="36">
        <v>0.5675</v>
      </c>
      <c r="M64" s="35">
        <v>36216627</v>
      </c>
      <c r="N64" s="44">
        <v>0.995</v>
      </c>
      <c r="O64" s="191">
        <v>5263</v>
      </c>
      <c r="P64" s="37">
        <v>10836000</v>
      </c>
      <c r="Q64" s="37">
        <f t="shared" si="1"/>
        <v>2058.9017670530116</v>
      </c>
      <c r="R64" s="37">
        <v>54800</v>
      </c>
      <c r="S64" s="122">
        <v>0</v>
      </c>
      <c r="T64" s="47" t="s">
        <v>62</v>
      </c>
      <c r="U64" s="37">
        <v>1046948</v>
      </c>
      <c r="V64" s="37">
        <v>2153052</v>
      </c>
      <c r="W64" s="46" t="s">
        <v>61</v>
      </c>
      <c r="X64" s="47" t="s">
        <v>62</v>
      </c>
      <c r="Y64" s="37">
        <v>14090800</v>
      </c>
      <c r="Z64" s="272">
        <f t="shared" si="2"/>
        <v>0.21224054106727494</v>
      </c>
      <c r="AA64" s="37">
        <v>1473900</v>
      </c>
      <c r="AB64" s="48" t="s">
        <v>318</v>
      </c>
      <c r="AC64" s="48" t="s">
        <v>63</v>
      </c>
      <c r="AD64" s="260" t="s">
        <v>319</v>
      </c>
      <c r="AE64" s="48" t="s">
        <v>63</v>
      </c>
      <c r="AF64" s="39">
        <v>1409295</v>
      </c>
      <c r="AG64" s="48" t="s">
        <v>61</v>
      </c>
      <c r="AH64" s="48" t="s">
        <v>234</v>
      </c>
      <c r="AI64" s="48" t="s">
        <v>61</v>
      </c>
      <c r="AJ64" s="168">
        <v>20232</v>
      </c>
      <c r="AK64" s="119" t="s">
        <v>66</v>
      </c>
      <c r="AL64" s="66"/>
    </row>
    <row r="65" spans="1:38" s="27" customFormat="1" ht="60.75" customHeight="1">
      <c r="A65" s="40" t="s">
        <v>320</v>
      </c>
      <c r="B65" s="179">
        <v>1198460</v>
      </c>
      <c r="C65" s="61">
        <v>5953.25</v>
      </c>
      <c r="D65" s="120">
        <v>1752466456</v>
      </c>
      <c r="E65" s="145">
        <v>10614963</v>
      </c>
      <c r="F65" s="73" t="s">
        <v>321</v>
      </c>
      <c r="G65" s="146">
        <v>320015853</v>
      </c>
      <c r="H65" s="34">
        <v>0</v>
      </c>
      <c r="I65" s="34">
        <f t="shared" si="0"/>
        <v>1462.2652871184687</v>
      </c>
      <c r="J65" s="147">
        <v>303151268924</v>
      </c>
      <c r="K65" s="43">
        <v>2023</v>
      </c>
      <c r="L65" s="148">
        <v>0.49270000000000003</v>
      </c>
      <c r="M65" s="78" t="s">
        <v>322</v>
      </c>
      <c r="N65" s="44">
        <v>0.99350000000000005</v>
      </c>
      <c r="O65" s="191">
        <v>140801</v>
      </c>
      <c r="P65" s="47">
        <v>666129849</v>
      </c>
      <c r="Q65" s="37">
        <f t="shared" si="1"/>
        <v>4731.0022585066863</v>
      </c>
      <c r="R65" s="47">
        <v>32960000</v>
      </c>
      <c r="S65" s="122">
        <v>0</v>
      </c>
      <c r="T65" s="47" t="s">
        <v>62</v>
      </c>
      <c r="U65" s="47">
        <v>193931876</v>
      </c>
      <c r="V65" s="97">
        <v>0</v>
      </c>
      <c r="W65" s="26" t="s">
        <v>61</v>
      </c>
      <c r="X65" s="47" t="s">
        <v>62</v>
      </c>
      <c r="Y65" s="37">
        <f t="shared" ref="Y65:Y102" si="4">SUM(P65:S65,U65,V65)</f>
        <v>893026456.00225854</v>
      </c>
      <c r="Z65" s="272">
        <f t="shared" si="2"/>
        <v>0.50958262450317537</v>
      </c>
      <c r="AA65" s="47">
        <v>993017061</v>
      </c>
      <c r="AB65" s="30" t="s">
        <v>323</v>
      </c>
      <c r="AC65" s="48" t="s">
        <v>324</v>
      </c>
      <c r="AD65" s="262" t="s">
        <v>325</v>
      </c>
      <c r="AE65" s="48" t="s">
        <v>61</v>
      </c>
      <c r="AF65" s="81"/>
      <c r="AG65" s="48" t="s">
        <v>63</v>
      </c>
      <c r="AH65" s="30" t="s">
        <v>326</v>
      </c>
      <c r="AI65" s="30" t="s">
        <v>327</v>
      </c>
      <c r="AJ65" s="127" t="s">
        <v>328</v>
      </c>
      <c r="AK65" s="211" t="s">
        <v>66</v>
      </c>
      <c r="AL65" s="66" t="s">
        <v>329</v>
      </c>
    </row>
    <row r="66" spans="1:38" s="27" customFormat="1" ht="39.950000000000003" customHeight="1">
      <c r="A66" s="40" t="s">
        <v>330</v>
      </c>
      <c r="B66" s="179">
        <v>14641</v>
      </c>
      <c r="C66" s="61">
        <v>169</v>
      </c>
      <c r="D66" s="34">
        <v>28160596</v>
      </c>
      <c r="E66" s="34">
        <v>2160342</v>
      </c>
      <c r="F66" s="42" t="s">
        <v>61</v>
      </c>
      <c r="G66" s="34">
        <v>5549481</v>
      </c>
      <c r="H66" s="34">
        <v>0</v>
      </c>
      <c r="I66" s="34">
        <f t="shared" si="0"/>
        <v>1923.4065979099789</v>
      </c>
      <c r="J66" s="35">
        <v>2485471786</v>
      </c>
      <c r="K66" s="43">
        <v>2022</v>
      </c>
      <c r="L66" s="36">
        <v>0.56000000000000005</v>
      </c>
      <c r="M66" s="35">
        <v>13918642</v>
      </c>
      <c r="N66" s="44">
        <v>0.97</v>
      </c>
      <c r="O66" s="191">
        <v>1659</v>
      </c>
      <c r="P66" s="37">
        <v>2522563</v>
      </c>
      <c r="Q66" s="37">
        <f t="shared" si="1"/>
        <v>1520.5322483423749</v>
      </c>
      <c r="R66" s="37">
        <v>1224474</v>
      </c>
      <c r="S66" s="37">
        <v>268453</v>
      </c>
      <c r="T66" s="41" t="s">
        <v>331</v>
      </c>
      <c r="U66" s="37">
        <v>0</v>
      </c>
      <c r="V66" s="37">
        <v>0</v>
      </c>
      <c r="W66" s="46" t="s">
        <v>61</v>
      </c>
      <c r="X66" s="47" t="s">
        <v>62</v>
      </c>
      <c r="Y66" s="37">
        <v>4015490</v>
      </c>
      <c r="Z66" s="272">
        <f t="shared" si="2"/>
        <v>0.14259250763016521</v>
      </c>
      <c r="AA66" s="37">
        <v>4496726</v>
      </c>
      <c r="AB66" s="48" t="s">
        <v>61</v>
      </c>
      <c r="AC66" s="48" t="s">
        <v>61</v>
      </c>
      <c r="AD66" s="259" t="s">
        <v>62</v>
      </c>
      <c r="AE66" s="48" t="s">
        <v>61</v>
      </c>
      <c r="AF66" s="81" t="s">
        <v>62</v>
      </c>
      <c r="AG66" s="48" t="s">
        <v>61</v>
      </c>
      <c r="AH66" s="48" t="s">
        <v>62</v>
      </c>
      <c r="AI66" s="48" t="s">
        <v>61</v>
      </c>
      <c r="AJ66" s="127" t="s">
        <v>332</v>
      </c>
      <c r="AK66" s="210" t="s">
        <v>66</v>
      </c>
      <c r="AL66" s="66"/>
    </row>
    <row r="67" spans="1:38" s="27" customFormat="1" ht="60" customHeight="1">
      <c r="A67" s="40" t="s">
        <v>333</v>
      </c>
      <c r="B67" s="179">
        <v>26105</v>
      </c>
      <c r="C67" s="61">
        <v>246.17</v>
      </c>
      <c r="D67" s="34">
        <v>44174340</v>
      </c>
      <c r="E67" s="34">
        <v>120300</v>
      </c>
      <c r="F67" s="42">
        <v>0.25</v>
      </c>
      <c r="G67" s="34">
        <v>7590000</v>
      </c>
      <c r="H67" s="34">
        <v>0</v>
      </c>
      <c r="I67" s="34">
        <f t="shared" si="0"/>
        <v>1692.1792760007661</v>
      </c>
      <c r="J67" s="35">
        <v>3915000000</v>
      </c>
      <c r="K67" s="43">
        <v>2020</v>
      </c>
      <c r="L67" s="36">
        <v>0.61499999999999999</v>
      </c>
      <c r="M67" s="35">
        <v>23455000</v>
      </c>
      <c r="N67" s="44">
        <v>0.97</v>
      </c>
      <c r="O67" s="191">
        <v>3419</v>
      </c>
      <c r="P67" s="37">
        <v>6193000</v>
      </c>
      <c r="Q67" s="37">
        <f t="shared" si="1"/>
        <v>1811.3483474700204</v>
      </c>
      <c r="R67" s="37">
        <v>85000</v>
      </c>
      <c r="S67" s="122">
        <v>0</v>
      </c>
      <c r="T67" s="158" t="s">
        <v>334</v>
      </c>
      <c r="U67" s="37">
        <v>2764340.8</v>
      </c>
      <c r="V67" s="37">
        <v>993000</v>
      </c>
      <c r="W67" s="46" t="s">
        <v>61</v>
      </c>
      <c r="X67" s="47" t="s">
        <v>62</v>
      </c>
      <c r="Y67" s="37">
        <f t="shared" si="4"/>
        <v>10037152.148347471</v>
      </c>
      <c r="Z67" s="272">
        <f t="shared" si="2"/>
        <v>0.22721679935336828</v>
      </c>
      <c r="AA67" s="37">
        <v>1081000</v>
      </c>
      <c r="AB67" s="48" t="s">
        <v>61</v>
      </c>
      <c r="AC67" s="48" t="s">
        <v>61</v>
      </c>
      <c r="AD67" s="174" t="s">
        <v>335</v>
      </c>
      <c r="AE67" s="48" t="s">
        <v>62</v>
      </c>
      <c r="AF67" s="81"/>
      <c r="AG67" s="48" t="s">
        <v>61</v>
      </c>
      <c r="AH67" s="123"/>
      <c r="AI67" s="48" t="s">
        <v>61</v>
      </c>
      <c r="AJ67" s="168">
        <v>9460.36</v>
      </c>
      <c r="AK67" s="204" t="s">
        <v>336</v>
      </c>
      <c r="AL67" s="66" t="s">
        <v>337</v>
      </c>
    </row>
    <row r="68" spans="1:38" s="27" customFormat="1" ht="39.950000000000003" customHeight="1">
      <c r="A68" s="40" t="s">
        <v>338</v>
      </c>
      <c r="B68" s="180">
        <v>112620</v>
      </c>
      <c r="C68" s="62">
        <v>600</v>
      </c>
      <c r="D68" s="51">
        <v>158726999</v>
      </c>
      <c r="E68" s="51">
        <v>7695180</v>
      </c>
      <c r="F68" s="52">
        <v>0.17</v>
      </c>
      <c r="G68" s="51">
        <v>34839000</v>
      </c>
      <c r="H68" s="51">
        <v>4652547</v>
      </c>
      <c r="I68" s="34">
        <f t="shared" si="0"/>
        <v>1409.4032942638962</v>
      </c>
      <c r="J68" s="53">
        <v>23271059592</v>
      </c>
      <c r="K68" s="54">
        <v>2024</v>
      </c>
      <c r="L68" s="55">
        <v>0.29499999999999998</v>
      </c>
      <c r="M68" s="53">
        <v>67481982</v>
      </c>
      <c r="N68" s="56">
        <v>0.99</v>
      </c>
      <c r="O68" s="191">
        <v>12860</v>
      </c>
      <c r="P68" s="57">
        <v>39500018</v>
      </c>
      <c r="Q68" s="37">
        <f t="shared" si="1"/>
        <v>3071.5410575427682</v>
      </c>
      <c r="R68" s="57">
        <v>800000</v>
      </c>
      <c r="S68" s="57">
        <v>50000</v>
      </c>
      <c r="T68" s="63" t="s">
        <v>339</v>
      </c>
      <c r="U68" s="57">
        <v>14894504</v>
      </c>
      <c r="V68" s="57">
        <v>0</v>
      </c>
      <c r="W68" s="46" t="s">
        <v>61</v>
      </c>
      <c r="X68" s="47" t="s">
        <v>62</v>
      </c>
      <c r="Y68" s="37">
        <f t="shared" si="4"/>
        <v>55247593.541057542</v>
      </c>
      <c r="Z68" s="272">
        <f t="shared" si="2"/>
        <v>0.34806676803016695</v>
      </c>
      <c r="AA68" s="57">
        <v>8367065</v>
      </c>
      <c r="AB68" s="59" t="s">
        <v>63</v>
      </c>
      <c r="AC68" s="59" t="s">
        <v>63</v>
      </c>
      <c r="AD68" s="260" t="s">
        <v>340</v>
      </c>
      <c r="AE68" s="59" t="s">
        <v>63</v>
      </c>
      <c r="AF68" s="164">
        <v>2447320</v>
      </c>
      <c r="AG68" s="59" t="s">
        <v>61</v>
      </c>
      <c r="AH68" s="59" t="s">
        <v>61</v>
      </c>
      <c r="AI68" s="59" t="s">
        <v>61</v>
      </c>
      <c r="AJ68" s="220">
        <v>15703</v>
      </c>
      <c r="AK68" s="205" t="s">
        <v>66</v>
      </c>
      <c r="AL68" s="169" t="s">
        <v>341</v>
      </c>
    </row>
    <row r="69" spans="1:38" s="27" customFormat="1" ht="39.950000000000003" customHeight="1">
      <c r="A69" s="40" t="s">
        <v>342</v>
      </c>
      <c r="B69" s="179">
        <v>99191</v>
      </c>
      <c r="C69" s="61">
        <v>747</v>
      </c>
      <c r="D69" s="65">
        <v>128123693</v>
      </c>
      <c r="E69" s="65">
        <v>1927968</v>
      </c>
      <c r="F69" s="42">
        <v>0.2</v>
      </c>
      <c r="G69" s="65">
        <v>23671080</v>
      </c>
      <c r="H69" s="65">
        <v>0</v>
      </c>
      <c r="I69" s="34">
        <f t="shared" si="0"/>
        <v>1291.6866752023873</v>
      </c>
      <c r="J69" s="67">
        <v>11353126436</v>
      </c>
      <c r="K69" s="68">
        <v>2024</v>
      </c>
      <c r="L69" s="69">
        <v>0.63</v>
      </c>
      <c r="M69" s="67">
        <v>70634202</v>
      </c>
      <c r="N69" s="44">
        <v>0.98</v>
      </c>
      <c r="O69" s="191">
        <v>13052</v>
      </c>
      <c r="P69" s="37">
        <v>21376860</v>
      </c>
      <c r="Q69" s="37">
        <f t="shared" si="1"/>
        <v>1637.8225559301256</v>
      </c>
      <c r="R69" s="37">
        <v>1396890</v>
      </c>
      <c r="S69" s="122">
        <v>0</v>
      </c>
      <c r="T69" s="47" t="s">
        <v>62</v>
      </c>
      <c r="U69" s="37">
        <v>3016953</v>
      </c>
      <c r="V69" s="57">
        <v>0</v>
      </c>
      <c r="W69" s="46" t="s">
        <v>61</v>
      </c>
      <c r="X69" s="47" t="s">
        <v>62</v>
      </c>
      <c r="Y69" s="37">
        <f>SUM(P69:S69,U69,V69)</f>
        <v>25792340.822555929</v>
      </c>
      <c r="Z69" s="272">
        <f t="shared" si="2"/>
        <v>0.201308128251938</v>
      </c>
      <c r="AA69" s="158" t="s">
        <v>343</v>
      </c>
      <c r="AB69" s="48" t="s">
        <v>63</v>
      </c>
      <c r="AC69" s="48" t="s">
        <v>63</v>
      </c>
      <c r="AD69" s="124" t="s">
        <v>344</v>
      </c>
      <c r="AE69" s="48" t="s">
        <v>61</v>
      </c>
      <c r="AF69" s="48" t="s">
        <v>62</v>
      </c>
      <c r="AG69" s="48" t="s">
        <v>63</v>
      </c>
      <c r="AH69" s="117" t="s">
        <v>345</v>
      </c>
      <c r="AI69" s="48" t="s">
        <v>61</v>
      </c>
      <c r="AJ69" s="66" t="s">
        <v>346</v>
      </c>
      <c r="AK69" s="212"/>
      <c r="AL69" s="66" t="s">
        <v>61</v>
      </c>
    </row>
    <row r="70" spans="1:38" s="27" customFormat="1" ht="60.75" customHeight="1">
      <c r="A70" s="40" t="s">
        <v>347</v>
      </c>
      <c r="B70" s="179">
        <v>246073</v>
      </c>
      <c r="C70" s="61">
        <v>1765</v>
      </c>
      <c r="D70" s="34">
        <v>468912088</v>
      </c>
      <c r="E70" s="34">
        <v>19701103</v>
      </c>
      <c r="F70" s="73" t="s">
        <v>348</v>
      </c>
      <c r="G70" s="34">
        <v>114946172</v>
      </c>
      <c r="H70" s="34">
        <v>2500000</v>
      </c>
      <c r="I70" s="34">
        <f t="shared" si="0"/>
        <v>1905.5812218325457</v>
      </c>
      <c r="J70" s="35">
        <v>81428360000</v>
      </c>
      <c r="K70" s="43">
        <v>2025</v>
      </c>
      <c r="L70" s="36">
        <v>0.30599999999999999</v>
      </c>
      <c r="M70" s="35">
        <v>249899955</v>
      </c>
      <c r="N70" s="44">
        <v>0.996</v>
      </c>
      <c r="O70" s="191">
        <v>24232</v>
      </c>
      <c r="P70" s="37">
        <v>103463712</v>
      </c>
      <c r="Q70" s="37">
        <f t="shared" si="1"/>
        <v>4269.7140970617365</v>
      </c>
      <c r="R70" s="37">
        <v>2604211</v>
      </c>
      <c r="S70" s="37">
        <v>1033500</v>
      </c>
      <c r="T70" s="83" t="s">
        <v>349</v>
      </c>
      <c r="U70" s="37">
        <v>20274437</v>
      </c>
      <c r="V70" s="37">
        <v>0</v>
      </c>
      <c r="W70" s="26" t="s">
        <v>61</v>
      </c>
      <c r="X70" s="47" t="s">
        <v>62</v>
      </c>
      <c r="Y70" s="37">
        <v>127375860</v>
      </c>
      <c r="Z70" s="272">
        <f t="shared" si="2"/>
        <v>0.27164123779210403</v>
      </c>
      <c r="AA70" s="37">
        <v>24770802</v>
      </c>
      <c r="AB70" s="48" t="s">
        <v>63</v>
      </c>
      <c r="AC70" s="48" t="s">
        <v>63</v>
      </c>
      <c r="AD70" s="260" t="s">
        <v>350</v>
      </c>
      <c r="AE70" s="48" t="s">
        <v>61</v>
      </c>
      <c r="AF70" s="48" t="s">
        <v>62</v>
      </c>
      <c r="AG70" s="59" t="s">
        <v>61</v>
      </c>
      <c r="AH70" s="48" t="s">
        <v>62</v>
      </c>
      <c r="AI70" s="48" t="s">
        <v>63</v>
      </c>
      <c r="AJ70" s="127" t="s">
        <v>351</v>
      </c>
      <c r="AK70" s="213" t="s">
        <v>66</v>
      </c>
      <c r="AL70" s="215"/>
    </row>
    <row r="71" spans="1:38" s="27" customFormat="1" ht="39.950000000000003" customHeight="1">
      <c r="A71" s="40" t="s">
        <v>352</v>
      </c>
      <c r="B71" s="180">
        <v>16243</v>
      </c>
      <c r="C71" s="152" t="s">
        <v>94</v>
      </c>
      <c r="D71" s="100">
        <v>37860484</v>
      </c>
      <c r="E71" s="100">
        <v>1276841</v>
      </c>
      <c r="F71" s="91" t="s">
        <v>61</v>
      </c>
      <c r="G71" s="100">
        <v>3591097</v>
      </c>
      <c r="H71" s="100">
        <v>0</v>
      </c>
      <c r="I71" s="34">
        <f t="shared" ref="I71:I105" si="5">SUM(D71/B71)</f>
        <v>2330.8800098503971</v>
      </c>
      <c r="J71" s="53">
        <v>2846288866</v>
      </c>
      <c r="K71" s="54">
        <v>2023</v>
      </c>
      <c r="L71" s="55">
        <v>0.82499999999999996</v>
      </c>
      <c r="M71" s="53">
        <v>22683499</v>
      </c>
      <c r="N71" s="56">
        <v>0.96599999999999997</v>
      </c>
      <c r="O71" s="191">
        <v>1156</v>
      </c>
      <c r="P71" s="97">
        <v>4005442</v>
      </c>
      <c r="Q71" s="37">
        <f t="shared" ref="Q71:Q105" si="6">SUM(P71/O71)</f>
        <v>3464.915224913495</v>
      </c>
      <c r="R71" s="97">
        <v>453000</v>
      </c>
      <c r="S71" s="122">
        <v>0</v>
      </c>
      <c r="T71" s="47" t="s">
        <v>62</v>
      </c>
      <c r="U71" s="97">
        <v>0</v>
      </c>
      <c r="V71" s="37">
        <v>0</v>
      </c>
      <c r="W71" s="46" t="s">
        <v>61</v>
      </c>
      <c r="X71" s="47" t="s">
        <v>62</v>
      </c>
      <c r="Y71" s="97">
        <v>4458442</v>
      </c>
      <c r="Z71" s="272">
        <f t="shared" ref="Z71:Z107" si="7">SUM(Y71/D71)</f>
        <v>0.11775977296011324</v>
      </c>
      <c r="AA71" s="97">
        <v>712000</v>
      </c>
      <c r="AB71" s="48" t="s">
        <v>63</v>
      </c>
      <c r="AC71" s="48" t="s">
        <v>63</v>
      </c>
      <c r="AD71" s="260" t="s">
        <v>353</v>
      </c>
      <c r="AE71" s="48" t="s">
        <v>61</v>
      </c>
      <c r="AF71" s="48" t="s">
        <v>62</v>
      </c>
      <c r="AG71" s="59" t="s">
        <v>61</v>
      </c>
      <c r="AH71" s="48" t="s">
        <v>62</v>
      </c>
      <c r="AI71" s="59" t="s">
        <v>61</v>
      </c>
      <c r="AJ71" s="169" t="s">
        <v>354</v>
      </c>
      <c r="AK71" s="205" t="s">
        <v>66</v>
      </c>
      <c r="AL71" s="216"/>
    </row>
    <row r="72" spans="1:38" s="27" customFormat="1" ht="39.950000000000003" customHeight="1">
      <c r="A72" s="40" t="s">
        <v>355</v>
      </c>
      <c r="B72" s="179">
        <v>218432</v>
      </c>
      <c r="C72" s="61">
        <v>1434</v>
      </c>
      <c r="D72" s="34">
        <v>321826147</v>
      </c>
      <c r="E72" s="34">
        <v>19292435</v>
      </c>
      <c r="F72" s="42" t="s">
        <v>356</v>
      </c>
      <c r="G72" s="34">
        <v>70919496</v>
      </c>
      <c r="H72" s="34">
        <v>10692404</v>
      </c>
      <c r="I72" s="34">
        <f t="shared" si="5"/>
        <v>1473.347069110753</v>
      </c>
      <c r="J72" s="35">
        <v>22336000000</v>
      </c>
      <c r="K72" s="43">
        <v>2022</v>
      </c>
      <c r="L72" s="36">
        <v>0.65500000000000003</v>
      </c>
      <c r="M72" s="35">
        <v>145410793</v>
      </c>
      <c r="N72" s="44">
        <v>0.9879</v>
      </c>
      <c r="O72" s="191">
        <v>26703</v>
      </c>
      <c r="P72" s="37">
        <v>80166827</v>
      </c>
      <c r="Q72" s="37">
        <f t="shared" si="6"/>
        <v>3002.1655619218814</v>
      </c>
      <c r="R72" s="37">
        <v>6250000</v>
      </c>
      <c r="S72" s="37">
        <v>650000</v>
      </c>
      <c r="T72" s="83" t="s">
        <v>357</v>
      </c>
      <c r="U72" s="37">
        <v>24147520</v>
      </c>
      <c r="V72" s="37">
        <v>0</v>
      </c>
      <c r="W72" s="46" t="s">
        <v>61</v>
      </c>
      <c r="X72" s="37">
        <v>0</v>
      </c>
      <c r="Y72" s="37">
        <v>111214347</v>
      </c>
      <c r="Z72" s="272">
        <f t="shared" si="7"/>
        <v>0.34557275111645919</v>
      </c>
      <c r="AA72" s="37">
        <v>6550000</v>
      </c>
      <c r="AB72" s="48" t="s">
        <v>63</v>
      </c>
      <c r="AC72" s="48" t="s">
        <v>63</v>
      </c>
      <c r="AD72" s="259" t="s">
        <v>358</v>
      </c>
      <c r="AE72" s="48" t="s">
        <v>61</v>
      </c>
      <c r="AF72" s="48" t="s">
        <v>62</v>
      </c>
      <c r="AG72" s="59" t="s">
        <v>61</v>
      </c>
      <c r="AH72" s="48" t="s">
        <v>62</v>
      </c>
      <c r="AI72" s="30" t="s">
        <v>61</v>
      </c>
      <c r="AJ72" s="127" t="s">
        <v>359</v>
      </c>
      <c r="AK72" s="119" t="s">
        <v>66</v>
      </c>
      <c r="AL72" s="215"/>
    </row>
    <row r="73" spans="1:38" s="27" customFormat="1" ht="39.950000000000003" customHeight="1">
      <c r="A73" s="40" t="s">
        <v>360</v>
      </c>
      <c r="B73" s="179">
        <v>153852</v>
      </c>
      <c r="C73" s="61">
        <v>1009.5549999999999</v>
      </c>
      <c r="D73" s="34">
        <v>306037445</v>
      </c>
      <c r="E73" s="34">
        <v>7056130</v>
      </c>
      <c r="F73" s="42">
        <v>0.16</v>
      </c>
      <c r="G73" s="34">
        <v>39345403</v>
      </c>
      <c r="H73" s="34">
        <v>4800000</v>
      </c>
      <c r="I73" s="34">
        <f t="shared" si="5"/>
        <v>1989.1678041234434</v>
      </c>
      <c r="J73" s="35">
        <v>33254442655</v>
      </c>
      <c r="K73" s="43">
        <v>2025</v>
      </c>
      <c r="L73" s="36">
        <v>0.63829999999999998</v>
      </c>
      <c r="M73" s="35">
        <v>210609505</v>
      </c>
      <c r="N73" s="44">
        <v>0.99199999999999999</v>
      </c>
      <c r="O73" s="191">
        <v>6883</v>
      </c>
      <c r="P73" s="37">
        <v>46575225</v>
      </c>
      <c r="Q73" s="37">
        <f t="shared" si="6"/>
        <v>6766.7041987505445</v>
      </c>
      <c r="R73" s="37">
        <v>33543419</v>
      </c>
      <c r="S73" s="271" t="s">
        <v>361</v>
      </c>
      <c r="T73" s="41" t="s">
        <v>362</v>
      </c>
      <c r="U73" s="37">
        <v>20840155</v>
      </c>
      <c r="V73" s="37">
        <v>3621200</v>
      </c>
      <c r="W73" s="46" t="s">
        <v>61</v>
      </c>
      <c r="X73" s="37">
        <v>29557658</v>
      </c>
      <c r="Y73" s="37">
        <v>173493591</v>
      </c>
      <c r="Z73" s="272">
        <f t="shared" si="7"/>
        <v>0.56690314807719033</v>
      </c>
      <c r="AA73" s="37">
        <v>1631742</v>
      </c>
      <c r="AB73" s="48" t="s">
        <v>63</v>
      </c>
      <c r="AC73" s="48" t="s">
        <v>63</v>
      </c>
      <c r="AD73" s="174" t="s">
        <v>363</v>
      </c>
      <c r="AE73" s="30" t="s">
        <v>61</v>
      </c>
      <c r="AF73" s="102" t="s">
        <v>62</v>
      </c>
      <c r="AG73" s="48" t="s">
        <v>63</v>
      </c>
      <c r="AH73" s="175">
        <v>138</v>
      </c>
      <c r="AI73" s="30" t="s">
        <v>61</v>
      </c>
      <c r="AJ73" s="127" t="s">
        <v>364</v>
      </c>
      <c r="AK73" s="119" t="s">
        <v>66</v>
      </c>
      <c r="AL73" s="66"/>
    </row>
    <row r="74" spans="1:38" s="27" customFormat="1" ht="39.950000000000003" customHeight="1">
      <c r="A74" s="40" t="s">
        <v>365</v>
      </c>
      <c r="B74" s="179">
        <v>12889</v>
      </c>
      <c r="C74" s="61">
        <v>170</v>
      </c>
      <c r="D74" s="34">
        <v>27106308</v>
      </c>
      <c r="E74" s="34">
        <v>2067901</v>
      </c>
      <c r="F74" s="91" t="s">
        <v>61</v>
      </c>
      <c r="G74" s="34">
        <v>4650000</v>
      </c>
      <c r="H74" s="34">
        <v>200000</v>
      </c>
      <c r="I74" s="34">
        <f t="shared" si="5"/>
        <v>2103.0574908836993</v>
      </c>
      <c r="J74" s="35">
        <v>2067457926</v>
      </c>
      <c r="K74" s="43">
        <v>2020</v>
      </c>
      <c r="L74" s="36">
        <v>0.64500000000000002</v>
      </c>
      <c r="M74" s="35">
        <v>13948000</v>
      </c>
      <c r="N74" s="44">
        <v>0.97</v>
      </c>
      <c r="O74" s="191">
        <v>1073</v>
      </c>
      <c r="P74" s="37">
        <v>4860000</v>
      </c>
      <c r="Q74" s="37">
        <f t="shared" si="6"/>
        <v>4529.3569431500464</v>
      </c>
      <c r="R74" s="37">
        <v>330000</v>
      </c>
      <c r="S74" s="122">
        <v>0</v>
      </c>
      <c r="T74" s="83" t="s">
        <v>366</v>
      </c>
      <c r="U74" s="37">
        <v>393382</v>
      </c>
      <c r="V74" s="37">
        <v>0</v>
      </c>
      <c r="W74" s="46" t="s">
        <v>61</v>
      </c>
      <c r="X74" s="47" t="s">
        <v>62</v>
      </c>
      <c r="Y74" s="37">
        <v>5583382</v>
      </c>
      <c r="Z74" s="272">
        <f t="shared" si="7"/>
        <v>0.20598091042129382</v>
      </c>
      <c r="AA74" s="37">
        <v>860000</v>
      </c>
      <c r="AB74" s="59" t="s">
        <v>61</v>
      </c>
      <c r="AC74" s="48" t="s">
        <v>61</v>
      </c>
      <c r="AD74" s="259" t="s">
        <v>62</v>
      </c>
      <c r="AE74" s="123"/>
      <c r="AF74" s="39"/>
      <c r="AG74" s="123"/>
      <c r="AH74" s="123"/>
      <c r="AI74" s="123"/>
      <c r="AJ74" s="127" t="s">
        <v>367</v>
      </c>
      <c r="AK74" s="206"/>
      <c r="AL74" s="66"/>
    </row>
    <row r="75" spans="1:38" s="106" customFormat="1" ht="39.950000000000003" customHeight="1">
      <c r="A75" s="40" t="s">
        <v>368</v>
      </c>
      <c r="B75" s="180">
        <v>41338</v>
      </c>
      <c r="C75" s="91">
        <v>326</v>
      </c>
      <c r="D75" s="100">
        <v>63757210</v>
      </c>
      <c r="E75" s="100">
        <v>2700000</v>
      </c>
      <c r="F75" s="91" t="s">
        <v>61</v>
      </c>
      <c r="G75" s="100">
        <v>14696900</v>
      </c>
      <c r="H75" s="72">
        <v>0</v>
      </c>
      <c r="I75" s="34">
        <f t="shared" si="5"/>
        <v>1542.3390101117616</v>
      </c>
      <c r="J75" s="53">
        <v>4091258090</v>
      </c>
      <c r="K75" s="54">
        <v>2022</v>
      </c>
      <c r="L75" s="55">
        <v>0.62</v>
      </c>
      <c r="M75" s="53">
        <v>28744000</v>
      </c>
      <c r="N75" s="56">
        <v>0.97</v>
      </c>
      <c r="O75" s="191">
        <v>4570</v>
      </c>
      <c r="P75" s="97">
        <v>11364000</v>
      </c>
      <c r="Q75" s="37">
        <f t="shared" si="6"/>
        <v>2486.6520787746172</v>
      </c>
      <c r="R75" s="97">
        <v>4997000</v>
      </c>
      <c r="S75" s="97">
        <v>1050000</v>
      </c>
      <c r="T75" s="47" t="s">
        <v>62</v>
      </c>
      <c r="U75" s="97">
        <v>1392247</v>
      </c>
      <c r="V75" s="97">
        <v>0</v>
      </c>
      <c r="W75" s="97">
        <v>2000000</v>
      </c>
      <c r="X75" s="47" t="s">
        <v>62</v>
      </c>
      <c r="Y75" s="97">
        <v>18803247</v>
      </c>
      <c r="Z75" s="272">
        <f t="shared" si="7"/>
        <v>0.29491953929602627</v>
      </c>
      <c r="AA75" s="97">
        <v>2755807</v>
      </c>
      <c r="AB75" s="30" t="s">
        <v>63</v>
      </c>
      <c r="AC75" s="30" t="s">
        <v>63</v>
      </c>
      <c r="AD75" s="260" t="s">
        <v>147</v>
      </c>
      <c r="AE75" s="30" t="s">
        <v>61</v>
      </c>
      <c r="AF75" s="102" t="s">
        <v>62</v>
      </c>
      <c r="AG75" s="48" t="s">
        <v>63</v>
      </c>
      <c r="AH75" s="59" t="s">
        <v>369</v>
      </c>
      <c r="AI75" s="30" t="s">
        <v>61</v>
      </c>
      <c r="AJ75" s="198"/>
      <c r="AK75" s="205" t="s">
        <v>66</v>
      </c>
      <c r="AL75" s="169"/>
    </row>
    <row r="76" spans="1:38" s="27" customFormat="1" ht="39.950000000000003" customHeight="1">
      <c r="A76" s="40" t="s">
        <v>370</v>
      </c>
      <c r="B76" s="179">
        <v>70203</v>
      </c>
      <c r="C76" s="61">
        <v>541</v>
      </c>
      <c r="D76" s="120">
        <v>111534219</v>
      </c>
      <c r="E76" s="120">
        <v>150000</v>
      </c>
      <c r="F76" s="42">
        <v>0.2</v>
      </c>
      <c r="G76" s="120">
        <v>19828073</v>
      </c>
      <c r="H76" s="120">
        <v>1509633</v>
      </c>
      <c r="I76" s="34">
        <f t="shared" si="5"/>
        <v>1588.7386436477072</v>
      </c>
      <c r="J76" s="147">
        <v>10389714318</v>
      </c>
      <c r="K76" s="43">
        <v>2019</v>
      </c>
      <c r="L76" s="148">
        <v>0.73750000000000004</v>
      </c>
      <c r="M76" s="147">
        <v>66489513</v>
      </c>
      <c r="N76" s="44">
        <v>0.97819999999999996</v>
      </c>
      <c r="O76" s="191">
        <v>11895</v>
      </c>
      <c r="P76" s="47">
        <v>29789270</v>
      </c>
      <c r="Q76" s="37">
        <f t="shared" si="6"/>
        <v>2504.3522488440522</v>
      </c>
      <c r="R76" s="47">
        <v>4017768</v>
      </c>
      <c r="S76" s="122">
        <v>0</v>
      </c>
      <c r="T76" s="47" t="s">
        <v>62</v>
      </c>
      <c r="U76" s="47">
        <v>21427738</v>
      </c>
      <c r="V76" s="97">
        <v>0</v>
      </c>
      <c r="W76" s="46" t="s">
        <v>61</v>
      </c>
      <c r="X76" s="47" t="s">
        <v>62</v>
      </c>
      <c r="Y76" s="47">
        <v>55943676</v>
      </c>
      <c r="Z76" s="272">
        <f t="shared" si="7"/>
        <v>0.50158307021453208</v>
      </c>
      <c r="AA76" s="47">
        <v>708900</v>
      </c>
      <c r="AB76" s="48" t="s">
        <v>63</v>
      </c>
      <c r="AC76" s="48" t="s">
        <v>63</v>
      </c>
      <c r="AD76" s="174" t="s">
        <v>371</v>
      </c>
      <c r="AE76" s="30" t="s">
        <v>372</v>
      </c>
      <c r="AF76" s="81" t="s">
        <v>373</v>
      </c>
      <c r="AG76" s="48" t="s">
        <v>61</v>
      </c>
      <c r="AH76" s="48" t="s">
        <v>61</v>
      </c>
      <c r="AI76" s="30" t="s">
        <v>374</v>
      </c>
      <c r="AJ76" s="127" t="s">
        <v>375</v>
      </c>
      <c r="AK76" s="211" t="s">
        <v>66</v>
      </c>
      <c r="AL76" s="66" t="s">
        <v>376</v>
      </c>
    </row>
    <row r="77" spans="1:38" s="27" customFormat="1" ht="39.950000000000003" customHeight="1">
      <c r="A77" s="40" t="s">
        <v>377</v>
      </c>
      <c r="B77" s="179">
        <v>13534</v>
      </c>
      <c r="C77" s="61">
        <v>122</v>
      </c>
      <c r="D77" s="34">
        <v>24694108.399999999</v>
      </c>
      <c r="E77" s="34">
        <v>1863175.03</v>
      </c>
      <c r="F77" s="42" t="s">
        <v>61</v>
      </c>
      <c r="G77" s="34">
        <v>3535000</v>
      </c>
      <c r="H77" s="34">
        <v>424406</v>
      </c>
      <c r="I77" s="34">
        <f t="shared" si="5"/>
        <v>1824.5979311363972</v>
      </c>
      <c r="J77" s="35">
        <v>2038025494</v>
      </c>
      <c r="K77" s="43">
        <v>2024</v>
      </c>
      <c r="L77" s="36">
        <v>0.52</v>
      </c>
      <c r="M77" s="35">
        <v>10226812</v>
      </c>
      <c r="N77" s="44">
        <v>0.97</v>
      </c>
      <c r="O77" s="191">
        <v>1715</v>
      </c>
      <c r="P77" s="37">
        <v>3600000</v>
      </c>
      <c r="Q77" s="37">
        <f t="shared" si="6"/>
        <v>2099.125364431487</v>
      </c>
      <c r="R77" s="37">
        <v>625000</v>
      </c>
      <c r="S77" s="122">
        <v>0</v>
      </c>
      <c r="T77" s="47" t="s">
        <v>62</v>
      </c>
      <c r="U77" s="37">
        <v>1306356.81</v>
      </c>
      <c r="V77" s="97">
        <v>0</v>
      </c>
      <c r="W77" s="46" t="s">
        <v>61</v>
      </c>
      <c r="X77" s="47" t="s">
        <v>62</v>
      </c>
      <c r="Y77" s="37">
        <v>5531356.8100000005</v>
      </c>
      <c r="Z77" s="272">
        <f t="shared" si="7"/>
        <v>0.2239949999571558</v>
      </c>
      <c r="AA77" s="37">
        <v>41400</v>
      </c>
      <c r="AB77" s="79" t="s">
        <v>378</v>
      </c>
      <c r="AC77" s="102" t="s">
        <v>62</v>
      </c>
      <c r="AD77" s="174" t="s">
        <v>62</v>
      </c>
      <c r="AE77" s="30" t="s">
        <v>61</v>
      </c>
      <c r="AF77" s="102" t="s">
        <v>62</v>
      </c>
      <c r="AG77" s="48" t="s">
        <v>61</v>
      </c>
      <c r="AH77" s="81" t="s">
        <v>62</v>
      </c>
      <c r="AI77" s="48" t="s">
        <v>61</v>
      </c>
      <c r="AJ77" s="127" t="s">
        <v>379</v>
      </c>
      <c r="AK77" s="119" t="s">
        <v>66</v>
      </c>
      <c r="AL77" s="66"/>
    </row>
    <row r="78" spans="1:38" s="27" customFormat="1" ht="39.950000000000003" customHeight="1">
      <c r="A78" s="40" t="s">
        <v>380</v>
      </c>
      <c r="B78" s="182">
        <v>39906</v>
      </c>
      <c r="C78" s="91">
        <v>446</v>
      </c>
      <c r="D78" s="100">
        <v>85088106</v>
      </c>
      <c r="E78" s="100">
        <v>2242480</v>
      </c>
      <c r="F78" s="92">
        <v>0.22</v>
      </c>
      <c r="G78" s="100">
        <v>13716300</v>
      </c>
      <c r="H78" s="72">
        <v>0</v>
      </c>
      <c r="I78" s="34">
        <f t="shared" si="5"/>
        <v>2132.2133513757331</v>
      </c>
      <c r="J78" s="35">
        <v>7939844127</v>
      </c>
      <c r="K78" s="54">
        <v>2025</v>
      </c>
      <c r="L78" s="55">
        <v>0.63</v>
      </c>
      <c r="M78" s="186">
        <v>45400000</v>
      </c>
      <c r="N78" s="56">
        <v>0.98499999999999999</v>
      </c>
      <c r="O78" s="191">
        <v>4547</v>
      </c>
      <c r="P78" s="97">
        <v>14516453</v>
      </c>
      <c r="Q78" s="37">
        <f t="shared" si="6"/>
        <v>3192.5341983725534</v>
      </c>
      <c r="R78" s="97">
        <v>1455584</v>
      </c>
      <c r="S78" s="97">
        <v>500000</v>
      </c>
      <c r="T78" s="125" t="s">
        <v>381</v>
      </c>
      <c r="U78" s="97">
        <v>13413987</v>
      </c>
      <c r="V78" s="97">
        <v>0</v>
      </c>
      <c r="W78" s="46" t="s">
        <v>61</v>
      </c>
      <c r="X78" s="47" t="s">
        <v>62</v>
      </c>
      <c r="Y78" s="97">
        <v>29886024</v>
      </c>
      <c r="Z78" s="272">
        <f t="shared" si="7"/>
        <v>0.3512362115569948</v>
      </c>
      <c r="AA78" s="97">
        <v>1817185</v>
      </c>
      <c r="AB78" s="59" t="s">
        <v>61</v>
      </c>
      <c r="AC78" s="48" t="s">
        <v>61</v>
      </c>
      <c r="AD78" s="259" t="s">
        <v>62</v>
      </c>
      <c r="AE78" s="167"/>
      <c r="AF78" s="167"/>
      <c r="AG78" s="167"/>
      <c r="AH78" s="167"/>
      <c r="AI78" s="167"/>
      <c r="AJ78" s="169" t="s">
        <v>382</v>
      </c>
      <c r="AK78" s="205" t="s">
        <v>66</v>
      </c>
      <c r="AL78" s="169"/>
    </row>
    <row r="79" spans="1:38" s="27" customFormat="1" ht="39.950000000000003" customHeight="1">
      <c r="A79" s="40" t="s">
        <v>383</v>
      </c>
      <c r="B79" s="181">
        <v>176095</v>
      </c>
      <c r="C79" s="71">
        <f>136.5+447+33+27.6+497.2</f>
        <v>1141.3</v>
      </c>
      <c r="D79" s="72">
        <v>248313928</v>
      </c>
      <c r="E79" s="72">
        <f>5942930+8979970</f>
        <v>14922900</v>
      </c>
      <c r="F79" s="73" t="s">
        <v>384</v>
      </c>
      <c r="G79" s="72">
        <f>13218779+9160842+3945690+6940528</f>
        <v>33265839</v>
      </c>
      <c r="H79" s="72">
        <v>0</v>
      </c>
      <c r="I79" s="34">
        <f t="shared" si="5"/>
        <v>1410.1134501263523</v>
      </c>
      <c r="J79" s="74">
        <v>23968699873.141014</v>
      </c>
      <c r="K79" s="29">
        <v>2024</v>
      </c>
      <c r="L79" s="75">
        <v>0.56630000000000003</v>
      </c>
      <c r="M79" s="74">
        <v>135200668</v>
      </c>
      <c r="N79" s="76">
        <v>0.99380000000000002</v>
      </c>
      <c r="O79" s="191">
        <v>23657</v>
      </c>
      <c r="P79" s="70">
        <v>56109123</v>
      </c>
      <c r="Q79" s="37">
        <f t="shared" si="6"/>
        <v>2371.7767679756521</v>
      </c>
      <c r="R79" s="70">
        <v>1000000</v>
      </c>
      <c r="S79" s="122">
        <v>0</v>
      </c>
      <c r="T79" s="41" t="s">
        <v>385</v>
      </c>
      <c r="U79" s="70">
        <f>6440527</f>
        <v>6440527</v>
      </c>
      <c r="V79" s="70">
        <v>3775221</v>
      </c>
      <c r="W79" s="46" t="s">
        <v>61</v>
      </c>
      <c r="X79" s="47" t="s">
        <v>62</v>
      </c>
      <c r="Y79" s="70">
        <f>SUM(P79:S79,U79,V79)</f>
        <v>67327242.776767969</v>
      </c>
      <c r="Z79" s="272">
        <f t="shared" si="7"/>
        <v>0.27113760117703894</v>
      </c>
      <c r="AA79" s="70">
        <v>14340289</v>
      </c>
      <c r="AB79" s="30" t="s">
        <v>63</v>
      </c>
      <c r="AC79" s="30" t="s">
        <v>63</v>
      </c>
      <c r="AD79" s="174" t="s">
        <v>386</v>
      </c>
      <c r="AE79" s="30" t="s">
        <v>61</v>
      </c>
      <c r="AF79" s="102" t="s">
        <v>62</v>
      </c>
      <c r="AG79" s="79" t="s">
        <v>387</v>
      </c>
      <c r="AH79" s="79" t="s">
        <v>388</v>
      </c>
      <c r="AI79" s="30" t="s">
        <v>61</v>
      </c>
      <c r="AJ79" s="127" t="s">
        <v>389</v>
      </c>
      <c r="AK79" s="209"/>
      <c r="AL79" s="66" t="s">
        <v>62</v>
      </c>
    </row>
    <row r="80" spans="1:38" s="27" customFormat="1" ht="39.950000000000003" customHeight="1">
      <c r="A80" s="40" t="s">
        <v>390</v>
      </c>
      <c r="B80" s="179">
        <v>19818</v>
      </c>
      <c r="C80" s="61">
        <v>249.4</v>
      </c>
      <c r="D80" s="34">
        <v>38761655</v>
      </c>
      <c r="E80" s="34">
        <v>536727</v>
      </c>
      <c r="F80" s="42" t="s">
        <v>61</v>
      </c>
      <c r="G80" s="34">
        <v>7243274</v>
      </c>
      <c r="H80" s="34">
        <v>278729</v>
      </c>
      <c r="I80" s="34">
        <f t="shared" si="5"/>
        <v>1955.8812695529316</v>
      </c>
      <c r="J80" s="35">
        <v>5182069097</v>
      </c>
      <c r="K80" s="29">
        <v>2025</v>
      </c>
      <c r="L80" s="36">
        <v>0.42770000000000002</v>
      </c>
      <c r="M80" s="35">
        <v>21914726</v>
      </c>
      <c r="N80" s="76" t="s">
        <v>391</v>
      </c>
      <c r="O80" s="191">
        <v>1963</v>
      </c>
      <c r="P80" s="37">
        <v>6157765</v>
      </c>
      <c r="Q80" s="37">
        <f t="shared" si="6"/>
        <v>3136.9154355578198</v>
      </c>
      <c r="R80" s="37">
        <v>337535</v>
      </c>
      <c r="S80" s="122">
        <v>0</v>
      </c>
      <c r="T80" s="47" t="s">
        <v>62</v>
      </c>
      <c r="U80" s="37">
        <f>513332+61603</f>
        <v>574935</v>
      </c>
      <c r="V80" s="37">
        <v>632646</v>
      </c>
      <c r="W80" s="46" t="s">
        <v>61</v>
      </c>
      <c r="X80" s="37">
        <v>130000</v>
      </c>
      <c r="Y80" s="37">
        <f>SUM(P80:S80,U80,V80)</f>
        <v>7706017.9154355582</v>
      </c>
      <c r="Z80" s="272">
        <f t="shared" si="7"/>
        <v>0.19880518299426478</v>
      </c>
      <c r="AA80" s="37">
        <v>270971</v>
      </c>
      <c r="AB80" s="48" t="s">
        <v>63</v>
      </c>
      <c r="AC80" s="48" t="s">
        <v>63</v>
      </c>
      <c r="AD80" s="260" t="s">
        <v>71</v>
      </c>
      <c r="AE80" s="48" t="s">
        <v>61</v>
      </c>
      <c r="AF80" s="81" t="s">
        <v>62</v>
      </c>
      <c r="AG80" s="48" t="s">
        <v>63</v>
      </c>
      <c r="AH80" s="80">
        <v>35</v>
      </c>
      <c r="AI80" s="48" t="s">
        <v>61</v>
      </c>
      <c r="AJ80" s="127" t="s">
        <v>392</v>
      </c>
      <c r="AK80" s="204" t="s">
        <v>66</v>
      </c>
      <c r="AL80" s="66"/>
    </row>
    <row r="81" spans="1:38" s="27" customFormat="1" ht="39.950000000000003" customHeight="1">
      <c r="A81" s="40" t="s">
        <v>393</v>
      </c>
      <c r="B81" s="179">
        <v>148749</v>
      </c>
      <c r="C81" s="61">
        <v>1021</v>
      </c>
      <c r="D81" s="120">
        <v>202339523</v>
      </c>
      <c r="E81" s="120">
        <v>3717194</v>
      </c>
      <c r="F81" s="42">
        <v>0.2</v>
      </c>
      <c r="G81" s="120">
        <v>49485000</v>
      </c>
      <c r="H81" s="120">
        <v>1000000</v>
      </c>
      <c r="I81" s="34">
        <f t="shared" si="5"/>
        <v>1360.2748455451801</v>
      </c>
      <c r="J81" s="35">
        <v>20138558000</v>
      </c>
      <c r="K81" s="29">
        <v>2024</v>
      </c>
      <c r="L81" s="36">
        <v>0.5</v>
      </c>
      <c r="M81" s="35">
        <v>99685862</v>
      </c>
      <c r="N81" s="44">
        <v>0.99</v>
      </c>
      <c r="O81" s="191">
        <v>14674</v>
      </c>
      <c r="P81" s="37">
        <v>34098916</v>
      </c>
      <c r="Q81" s="37">
        <f t="shared" si="6"/>
        <v>2323.7642088046887</v>
      </c>
      <c r="R81" s="37">
        <v>4196000</v>
      </c>
      <c r="S81" s="122">
        <v>0</v>
      </c>
      <c r="T81" s="47" t="s">
        <v>62</v>
      </c>
      <c r="U81" s="121">
        <v>10609976</v>
      </c>
      <c r="V81" s="37">
        <v>14392784.890000001</v>
      </c>
      <c r="W81" s="46" t="s">
        <v>61</v>
      </c>
      <c r="X81" s="37">
        <v>7332736</v>
      </c>
      <c r="Y81" s="37">
        <f>SUM(P81:S81,U81,V81)</f>
        <v>63300000.654208802</v>
      </c>
      <c r="Z81" s="272">
        <f t="shared" si="7"/>
        <v>0.31284051536589219</v>
      </c>
      <c r="AA81" s="37">
        <v>4090900</v>
      </c>
      <c r="AB81" s="124" t="s">
        <v>394</v>
      </c>
      <c r="AC81" s="48" t="s">
        <v>61</v>
      </c>
      <c r="AD81" s="259" t="s">
        <v>61</v>
      </c>
      <c r="AE81" s="48" t="s">
        <v>61</v>
      </c>
      <c r="AF81" s="81" t="s">
        <v>62</v>
      </c>
      <c r="AG81" s="48" t="s">
        <v>61</v>
      </c>
      <c r="AH81" s="81" t="s">
        <v>62</v>
      </c>
      <c r="AI81" s="48" t="s">
        <v>61</v>
      </c>
      <c r="AJ81" s="127" t="s">
        <v>395</v>
      </c>
      <c r="AK81" s="119" t="s">
        <v>66</v>
      </c>
      <c r="AL81" s="66" t="s">
        <v>62</v>
      </c>
    </row>
    <row r="82" spans="1:38" s="27" customFormat="1" ht="39.950000000000003" customHeight="1">
      <c r="A82" s="40" t="s">
        <v>396</v>
      </c>
      <c r="B82" s="179">
        <v>41421</v>
      </c>
      <c r="C82" s="61">
        <v>394</v>
      </c>
      <c r="D82" s="34">
        <v>67048038</v>
      </c>
      <c r="E82" s="34">
        <v>0</v>
      </c>
      <c r="F82" s="42" t="s">
        <v>61</v>
      </c>
      <c r="G82" s="34">
        <v>11142288</v>
      </c>
      <c r="H82" s="72">
        <v>0</v>
      </c>
      <c r="I82" s="34">
        <f t="shared" si="5"/>
        <v>1618.6967480263634</v>
      </c>
      <c r="J82" s="35">
        <v>4788623313</v>
      </c>
      <c r="K82" s="43">
        <v>2024</v>
      </c>
      <c r="L82" s="36">
        <v>0.73</v>
      </c>
      <c r="M82" s="35">
        <v>34965260</v>
      </c>
      <c r="N82" s="44">
        <v>0.97640000000000005</v>
      </c>
      <c r="O82" s="191">
        <v>6359</v>
      </c>
      <c r="P82" s="37">
        <v>10144905</v>
      </c>
      <c r="Q82" s="37">
        <f t="shared" si="6"/>
        <v>1595.3616920899512</v>
      </c>
      <c r="R82" s="37">
        <v>2429000</v>
      </c>
      <c r="S82" s="122">
        <v>0</v>
      </c>
      <c r="T82" s="47" t="s">
        <v>62</v>
      </c>
      <c r="U82" s="37">
        <v>1714826</v>
      </c>
      <c r="V82" s="37">
        <v>0</v>
      </c>
      <c r="W82" s="46" t="s">
        <v>61</v>
      </c>
      <c r="X82" s="47" t="s">
        <v>62</v>
      </c>
      <c r="Y82" s="37">
        <v>14288731</v>
      </c>
      <c r="Z82" s="272">
        <f t="shared" si="7"/>
        <v>0.21311184377982842</v>
      </c>
      <c r="AA82" s="37">
        <v>2684317</v>
      </c>
      <c r="AB82" s="48" t="s">
        <v>63</v>
      </c>
      <c r="AC82" s="48" t="s">
        <v>63</v>
      </c>
      <c r="AD82" s="174" t="s">
        <v>397</v>
      </c>
      <c r="AE82" s="48" t="s">
        <v>61</v>
      </c>
      <c r="AF82" s="81" t="s">
        <v>62</v>
      </c>
      <c r="AG82" s="48" t="s">
        <v>61</v>
      </c>
      <c r="AH82" s="48" t="s">
        <v>62</v>
      </c>
      <c r="AI82" s="79" t="s">
        <v>398</v>
      </c>
      <c r="AJ82" s="127" t="s">
        <v>399</v>
      </c>
      <c r="AK82" s="206"/>
      <c r="AL82" s="66"/>
    </row>
    <row r="83" spans="1:38" s="27" customFormat="1" ht="39.950000000000003" customHeight="1">
      <c r="A83" s="32" t="s">
        <v>400</v>
      </c>
      <c r="B83" s="181">
        <v>116081</v>
      </c>
      <c r="C83" s="61">
        <v>850</v>
      </c>
      <c r="D83" s="34">
        <v>144047320</v>
      </c>
      <c r="E83" s="34">
        <v>0</v>
      </c>
      <c r="F83" s="42" t="s">
        <v>61</v>
      </c>
      <c r="G83" s="34">
        <v>7250000</v>
      </c>
      <c r="H83" s="72">
        <v>0</v>
      </c>
      <c r="I83" s="34">
        <f t="shared" si="5"/>
        <v>1240.9207363823537</v>
      </c>
      <c r="J83" s="35">
        <v>60695049</v>
      </c>
      <c r="K83" s="43">
        <v>2024</v>
      </c>
      <c r="L83" s="36">
        <v>0.75</v>
      </c>
      <c r="M83" s="35">
        <v>67327197</v>
      </c>
      <c r="N83" s="44">
        <v>0.93</v>
      </c>
      <c r="O83" s="191">
        <v>20125</v>
      </c>
      <c r="P83" s="37">
        <v>14660800</v>
      </c>
      <c r="Q83" s="37">
        <f t="shared" si="6"/>
        <v>728.4869565217391</v>
      </c>
      <c r="R83" s="37">
        <v>4700000</v>
      </c>
      <c r="S83" s="37">
        <v>2954306</v>
      </c>
      <c r="T83" s="47" t="s">
        <v>62</v>
      </c>
      <c r="U83" s="37">
        <v>752473</v>
      </c>
      <c r="V83" s="37">
        <v>0</v>
      </c>
      <c r="W83" s="46" t="s">
        <v>61</v>
      </c>
      <c r="X83" s="47" t="s">
        <v>62</v>
      </c>
      <c r="Y83" s="37">
        <v>23067579</v>
      </c>
      <c r="Z83" s="272">
        <f t="shared" si="7"/>
        <v>0.16013889741232257</v>
      </c>
      <c r="AA83" s="37">
        <v>4550000</v>
      </c>
      <c r="AB83" s="48" t="s">
        <v>63</v>
      </c>
      <c r="AC83" s="48" t="s">
        <v>63</v>
      </c>
      <c r="AD83" s="174" t="s">
        <v>401</v>
      </c>
      <c r="AE83" s="48" t="s">
        <v>61</v>
      </c>
      <c r="AF83" s="81" t="s">
        <v>62</v>
      </c>
      <c r="AG83" s="48" t="s">
        <v>61</v>
      </c>
      <c r="AH83" s="48" t="s">
        <v>402</v>
      </c>
      <c r="AI83" s="48" t="s">
        <v>63</v>
      </c>
      <c r="AJ83" s="127" t="s">
        <v>403</v>
      </c>
      <c r="AK83" s="206"/>
      <c r="AL83" s="66" t="s">
        <v>402</v>
      </c>
    </row>
    <row r="84" spans="1:38" s="27" customFormat="1" ht="39.950000000000003" customHeight="1">
      <c r="A84" s="40" t="s">
        <v>404</v>
      </c>
      <c r="B84" s="179">
        <v>92415</v>
      </c>
      <c r="C84" s="61">
        <v>663.68</v>
      </c>
      <c r="D84" s="34">
        <v>129235240</v>
      </c>
      <c r="E84" s="34">
        <v>4544595</v>
      </c>
      <c r="F84" s="42">
        <v>0.16</v>
      </c>
      <c r="G84" s="72">
        <v>18775000</v>
      </c>
      <c r="H84" s="72">
        <v>0</v>
      </c>
      <c r="I84" s="34">
        <f t="shared" si="5"/>
        <v>1398.4227668668507</v>
      </c>
      <c r="J84" s="74">
        <v>12749843229</v>
      </c>
      <c r="K84" s="29">
        <v>2024</v>
      </c>
      <c r="L84" s="36">
        <v>0.58009999999999995</v>
      </c>
      <c r="M84" s="35">
        <v>73533870</v>
      </c>
      <c r="N84" s="44">
        <v>0.98580000000000001</v>
      </c>
      <c r="O84" s="191">
        <v>10692</v>
      </c>
      <c r="P84" s="37">
        <v>19657385</v>
      </c>
      <c r="Q84" s="37">
        <f t="shared" si="6"/>
        <v>1838.5133744855966</v>
      </c>
      <c r="R84" s="37">
        <v>882525</v>
      </c>
      <c r="S84" s="122">
        <v>0</v>
      </c>
      <c r="T84" s="47" t="s">
        <v>62</v>
      </c>
      <c r="U84" s="37">
        <v>2009937</v>
      </c>
      <c r="V84" s="37">
        <v>6640000</v>
      </c>
      <c r="W84" s="46" t="s">
        <v>61</v>
      </c>
      <c r="X84" s="47" t="s">
        <v>62</v>
      </c>
      <c r="Y84" s="37">
        <f>SUM(P84:S84,U84,V84)</f>
        <v>29191685.513374485</v>
      </c>
      <c r="Z84" s="272">
        <f t="shared" si="7"/>
        <v>0.2258802282827384</v>
      </c>
      <c r="AA84" s="37">
        <v>3593233</v>
      </c>
      <c r="AB84" s="79" t="s">
        <v>405</v>
      </c>
      <c r="AC84" s="48" t="s">
        <v>62</v>
      </c>
      <c r="AD84" s="259" t="s">
        <v>62</v>
      </c>
      <c r="AE84" s="48" t="s">
        <v>61</v>
      </c>
      <c r="AF84" s="81" t="s">
        <v>62</v>
      </c>
      <c r="AG84" s="48" t="s">
        <v>61</v>
      </c>
      <c r="AH84" s="30" t="s">
        <v>62</v>
      </c>
      <c r="AI84" s="48" t="s">
        <v>63</v>
      </c>
      <c r="AJ84" s="127" t="s">
        <v>406</v>
      </c>
      <c r="AK84" s="204" t="s">
        <v>66</v>
      </c>
      <c r="AL84" s="66" t="s">
        <v>407</v>
      </c>
    </row>
    <row r="85" spans="1:38" s="27" customFormat="1" ht="51.95">
      <c r="A85" s="40" t="s">
        <v>408</v>
      </c>
      <c r="B85" s="181">
        <v>154322</v>
      </c>
      <c r="C85" s="71">
        <v>1007</v>
      </c>
      <c r="D85" s="72">
        <v>216350623</v>
      </c>
      <c r="E85" s="72">
        <v>11527163</v>
      </c>
      <c r="F85" s="73" t="s">
        <v>61</v>
      </c>
      <c r="G85" s="72">
        <v>41100000</v>
      </c>
      <c r="H85" s="72">
        <v>4900000</v>
      </c>
      <c r="I85" s="34">
        <f t="shared" si="5"/>
        <v>1401.9428402949677</v>
      </c>
      <c r="J85" s="74">
        <v>21225000000</v>
      </c>
      <c r="K85" s="29">
        <v>2023</v>
      </c>
      <c r="L85" s="75">
        <v>0.57999999999999996</v>
      </c>
      <c r="M85" s="74">
        <v>121714000</v>
      </c>
      <c r="N85" s="76">
        <v>0.98</v>
      </c>
      <c r="O85" s="191">
        <v>17436</v>
      </c>
      <c r="P85" s="70">
        <v>52058423</v>
      </c>
      <c r="Q85" s="37">
        <f t="shared" si="6"/>
        <v>2985.6861091993578</v>
      </c>
      <c r="R85" s="70">
        <v>1000000</v>
      </c>
      <c r="S85" s="70">
        <v>21354</v>
      </c>
      <c r="T85" s="41" t="s">
        <v>409</v>
      </c>
      <c r="U85" s="70">
        <v>11113000</v>
      </c>
      <c r="V85" s="97">
        <v>0</v>
      </c>
      <c r="W85" s="26" t="s">
        <v>61</v>
      </c>
      <c r="X85" s="105" t="s">
        <v>62</v>
      </c>
      <c r="Y85" s="70">
        <v>64192777</v>
      </c>
      <c r="Z85" s="272">
        <f t="shared" si="7"/>
        <v>0.29670715115065788</v>
      </c>
      <c r="AA85" s="70">
        <v>14144559</v>
      </c>
      <c r="AB85" s="30" t="s">
        <v>63</v>
      </c>
      <c r="AC85" s="30" t="s">
        <v>63</v>
      </c>
      <c r="AD85" s="174" t="s">
        <v>410</v>
      </c>
      <c r="AE85" s="30" t="s">
        <v>61</v>
      </c>
      <c r="AF85" s="102" t="s">
        <v>62</v>
      </c>
      <c r="AG85" s="30" t="s">
        <v>61</v>
      </c>
      <c r="AH85" s="30" t="s">
        <v>62</v>
      </c>
      <c r="AI85" s="30" t="s">
        <v>61</v>
      </c>
      <c r="AJ85" s="127" t="s">
        <v>411</v>
      </c>
      <c r="AK85" s="204" t="s">
        <v>66</v>
      </c>
      <c r="AL85" s="66" t="s">
        <v>62</v>
      </c>
    </row>
    <row r="86" spans="1:38" s="27" customFormat="1" ht="39.950000000000003" customHeight="1">
      <c r="A86" s="40" t="s">
        <v>412</v>
      </c>
      <c r="B86" s="179">
        <v>65355</v>
      </c>
      <c r="C86" s="152" t="s">
        <v>94</v>
      </c>
      <c r="D86" s="34">
        <v>87691194</v>
      </c>
      <c r="E86" s="34">
        <v>6107102</v>
      </c>
      <c r="F86" s="152" t="s">
        <v>94</v>
      </c>
      <c r="G86" s="34">
        <v>7470529</v>
      </c>
      <c r="H86" s="152" t="s">
        <v>94</v>
      </c>
      <c r="I86" s="34">
        <f t="shared" si="5"/>
        <v>1341.7671792517788</v>
      </c>
      <c r="J86" s="35">
        <v>11253408600</v>
      </c>
      <c r="K86" s="43">
        <v>2023</v>
      </c>
      <c r="L86" s="36">
        <v>0.45400000000000001</v>
      </c>
      <c r="M86" s="35">
        <v>50949110</v>
      </c>
      <c r="N86" s="44">
        <v>0.98270000000000002</v>
      </c>
      <c r="O86" s="191">
        <v>8603</v>
      </c>
      <c r="P86" s="37">
        <v>18368689</v>
      </c>
      <c r="Q86" s="37">
        <f t="shared" si="6"/>
        <v>2135.1492502615365</v>
      </c>
      <c r="R86" s="37">
        <v>1821310</v>
      </c>
      <c r="S86" s="37">
        <v>3639017</v>
      </c>
      <c r="T86" s="47" t="s">
        <v>62</v>
      </c>
      <c r="U86" s="37">
        <v>6870556</v>
      </c>
      <c r="V86" s="97">
        <v>0</v>
      </c>
      <c r="W86" s="26" t="s">
        <v>61</v>
      </c>
      <c r="X86" s="105" t="s">
        <v>62</v>
      </c>
      <c r="Y86" s="37">
        <f>SUM(P86:S86,U86,V86)</f>
        <v>30701707.149250261</v>
      </c>
      <c r="Z86" s="272">
        <f t="shared" si="7"/>
        <v>0.35011163320743771</v>
      </c>
      <c r="AA86" s="37">
        <v>5422427</v>
      </c>
      <c r="AB86" s="48" t="s">
        <v>63</v>
      </c>
      <c r="AC86" s="48" t="s">
        <v>63</v>
      </c>
      <c r="AD86" s="174" t="s">
        <v>413</v>
      </c>
      <c r="AE86" s="59" t="s">
        <v>94</v>
      </c>
      <c r="AF86" s="59" t="s">
        <v>94</v>
      </c>
      <c r="AG86" s="48" t="s">
        <v>63</v>
      </c>
      <c r="AH86" s="79" t="s">
        <v>414</v>
      </c>
      <c r="AI86" s="59" t="s">
        <v>94</v>
      </c>
      <c r="AJ86" s="202" t="s">
        <v>94</v>
      </c>
      <c r="AK86" s="119" t="s">
        <v>66</v>
      </c>
      <c r="AL86" s="66"/>
    </row>
    <row r="87" spans="1:38" s="27" customFormat="1" ht="39.950000000000003" customHeight="1">
      <c r="A87" s="40" t="s">
        <v>415</v>
      </c>
      <c r="B87" s="181">
        <v>60665</v>
      </c>
      <c r="C87" s="61">
        <v>330</v>
      </c>
      <c r="D87" s="34">
        <v>82752767</v>
      </c>
      <c r="E87" s="34">
        <v>1611797</v>
      </c>
      <c r="F87" s="42" t="s">
        <v>61</v>
      </c>
      <c r="G87" s="34">
        <v>16500000</v>
      </c>
      <c r="H87" s="34">
        <v>0</v>
      </c>
      <c r="I87" s="34">
        <f t="shared" si="5"/>
        <v>1364.0940740130222</v>
      </c>
      <c r="J87" s="35">
        <v>72225000000</v>
      </c>
      <c r="K87" s="43">
        <v>2024</v>
      </c>
      <c r="L87" s="75">
        <v>0.68500000000000005</v>
      </c>
      <c r="M87" s="35">
        <v>48044343</v>
      </c>
      <c r="N87" s="44">
        <v>0.97499999999999998</v>
      </c>
      <c r="O87" s="191">
        <v>7716</v>
      </c>
      <c r="P87" s="37">
        <v>15887379</v>
      </c>
      <c r="Q87" s="37">
        <f t="shared" si="6"/>
        <v>2059.0174961119751</v>
      </c>
      <c r="R87" s="37">
        <v>1753500</v>
      </c>
      <c r="S87" s="122">
        <v>0</v>
      </c>
      <c r="T87" s="47" t="s">
        <v>62</v>
      </c>
      <c r="U87" s="37">
        <v>6446200</v>
      </c>
      <c r="V87" s="37">
        <v>704438</v>
      </c>
      <c r="W87" s="46" t="s">
        <v>61</v>
      </c>
      <c r="X87" s="37">
        <v>2200000</v>
      </c>
      <c r="Y87" s="37">
        <v>24791517</v>
      </c>
      <c r="Z87" s="272">
        <f t="shared" si="7"/>
        <v>0.29958535404622783</v>
      </c>
      <c r="AA87" s="37">
        <v>2249697</v>
      </c>
      <c r="AB87" s="48" t="s">
        <v>61</v>
      </c>
      <c r="AC87" s="48" t="s">
        <v>61</v>
      </c>
      <c r="AD87" s="259" t="s">
        <v>62</v>
      </c>
      <c r="AE87" s="123"/>
      <c r="AF87" s="39"/>
      <c r="AG87" s="123"/>
      <c r="AH87" s="123"/>
      <c r="AI87" s="123"/>
      <c r="AJ87" s="127" t="s">
        <v>416</v>
      </c>
      <c r="AK87" s="204" t="s">
        <v>66</v>
      </c>
      <c r="AL87" s="66"/>
    </row>
    <row r="88" spans="1:38" s="27" customFormat="1" ht="39.950000000000003" customHeight="1">
      <c r="A88" s="40" t="s">
        <v>417</v>
      </c>
      <c r="B88" s="235">
        <v>33154</v>
      </c>
      <c r="C88" s="236">
        <v>341</v>
      </c>
      <c r="D88" s="237">
        <v>42583633</v>
      </c>
      <c r="E88" s="237">
        <v>1559938</v>
      </c>
      <c r="F88" s="238">
        <v>0.15</v>
      </c>
      <c r="G88" s="270">
        <v>11226714</v>
      </c>
      <c r="H88" s="34">
        <v>0</v>
      </c>
      <c r="I88" s="34">
        <f t="shared" si="5"/>
        <v>1284.4191651082826</v>
      </c>
      <c r="J88" s="239">
        <v>2684192121</v>
      </c>
      <c r="K88" s="240">
        <v>2019</v>
      </c>
      <c r="L88" s="241">
        <v>0.99</v>
      </c>
      <c r="M88" s="239">
        <v>26573502</v>
      </c>
      <c r="N88" s="242">
        <v>0.96889999999999998</v>
      </c>
      <c r="O88" s="191">
        <v>5157</v>
      </c>
      <c r="P88" s="243">
        <v>9750000</v>
      </c>
      <c r="Q88" s="37">
        <f t="shared" si="6"/>
        <v>1890.6340895869691</v>
      </c>
      <c r="R88" s="243">
        <v>0</v>
      </c>
      <c r="S88" s="243">
        <v>1005000</v>
      </c>
      <c r="T88" s="244" t="s">
        <v>418</v>
      </c>
      <c r="U88" s="267">
        <v>3265838</v>
      </c>
      <c r="V88" s="266" t="s">
        <v>419</v>
      </c>
      <c r="W88" s="245" t="s">
        <v>61</v>
      </c>
      <c r="X88" s="47" t="s">
        <v>62</v>
      </c>
      <c r="Y88" s="267">
        <v>14020838</v>
      </c>
      <c r="Z88" s="272">
        <f t="shared" si="7"/>
        <v>0.32925415264592384</v>
      </c>
      <c r="AA88" s="267">
        <v>556343</v>
      </c>
      <c r="AB88" s="246" t="s">
        <v>63</v>
      </c>
      <c r="AC88" s="246" t="s">
        <v>63</v>
      </c>
      <c r="AD88" s="264" t="s">
        <v>420</v>
      </c>
      <c r="AE88" s="30" t="s">
        <v>61</v>
      </c>
      <c r="AF88" s="102" t="s">
        <v>62</v>
      </c>
      <c r="AG88" s="59" t="s">
        <v>63</v>
      </c>
      <c r="AH88" s="247" t="s">
        <v>421</v>
      </c>
      <c r="AI88" s="248"/>
      <c r="AJ88" s="203" t="s">
        <v>422</v>
      </c>
      <c r="AK88" s="119" t="s">
        <v>66</v>
      </c>
      <c r="AL88" s="203"/>
    </row>
    <row r="89" spans="1:38" s="27" customFormat="1" ht="39.950000000000003" customHeight="1">
      <c r="A89" s="40" t="s">
        <v>423</v>
      </c>
      <c r="B89" s="180">
        <v>65587</v>
      </c>
      <c r="C89" s="91">
        <v>498</v>
      </c>
      <c r="D89" s="100">
        <v>98696889</v>
      </c>
      <c r="E89" s="100">
        <v>932292</v>
      </c>
      <c r="F89" s="42">
        <v>0.2</v>
      </c>
      <c r="G89" s="100">
        <v>18525000</v>
      </c>
      <c r="H89" s="100">
        <v>500000</v>
      </c>
      <c r="I89" s="34">
        <f t="shared" si="5"/>
        <v>1504.8239590162684</v>
      </c>
      <c r="J89" s="53">
        <v>9608082000</v>
      </c>
      <c r="K89" s="54">
        <v>2025</v>
      </c>
      <c r="L89" s="55">
        <v>0.51</v>
      </c>
      <c r="M89" s="53">
        <v>48735063</v>
      </c>
      <c r="N89" s="56">
        <v>0.98260000000000003</v>
      </c>
      <c r="O89" s="191">
        <v>8635</v>
      </c>
      <c r="P89" s="97">
        <v>15244447</v>
      </c>
      <c r="Q89" s="37">
        <f t="shared" si="6"/>
        <v>1765.4252460914881</v>
      </c>
      <c r="R89" s="97">
        <v>4000000</v>
      </c>
      <c r="S89" s="97">
        <v>2575000</v>
      </c>
      <c r="T89" s="47" t="s">
        <v>62</v>
      </c>
      <c r="U89" s="97">
        <v>715822</v>
      </c>
      <c r="V89" s="97">
        <v>0</v>
      </c>
      <c r="W89" s="46" t="s">
        <v>61</v>
      </c>
      <c r="X89" s="47" t="s">
        <v>62</v>
      </c>
      <c r="Y89" s="97">
        <v>22535269</v>
      </c>
      <c r="Z89" s="272">
        <f t="shared" si="7"/>
        <v>0.22832805804041098</v>
      </c>
      <c r="AA89" s="97">
        <v>3003891</v>
      </c>
      <c r="AB89" s="59" t="s">
        <v>63</v>
      </c>
      <c r="AC89" s="59" t="s">
        <v>61</v>
      </c>
      <c r="AD89" s="259" t="s">
        <v>62</v>
      </c>
      <c r="AE89" s="167"/>
      <c r="AF89" s="167"/>
      <c r="AG89" s="59" t="s">
        <v>63</v>
      </c>
      <c r="AH89" s="59" t="s">
        <v>424</v>
      </c>
      <c r="AI89" s="59" t="s">
        <v>61</v>
      </c>
      <c r="AJ89" s="66" t="s">
        <v>425</v>
      </c>
      <c r="AK89" s="205" t="s">
        <v>66</v>
      </c>
      <c r="AL89" s="169"/>
    </row>
    <row r="90" spans="1:38" s="27" customFormat="1" ht="39.950000000000003" customHeight="1">
      <c r="A90" s="40" t="s">
        <v>426</v>
      </c>
      <c r="B90" s="179">
        <v>45927</v>
      </c>
      <c r="C90" s="61">
        <v>386</v>
      </c>
      <c r="D90" s="34">
        <v>74972723</v>
      </c>
      <c r="E90" s="34">
        <v>6878640</v>
      </c>
      <c r="F90" s="42">
        <v>0.2</v>
      </c>
      <c r="G90" s="34">
        <v>10072500</v>
      </c>
      <c r="H90" s="34">
        <v>0</v>
      </c>
      <c r="I90" s="34">
        <f t="shared" si="5"/>
        <v>1632.4324035970126</v>
      </c>
      <c r="J90" s="35">
        <v>6633191844</v>
      </c>
      <c r="K90" s="43">
        <v>2025</v>
      </c>
      <c r="L90" s="36">
        <v>0.625</v>
      </c>
      <c r="M90" s="35">
        <v>38653505</v>
      </c>
      <c r="N90" s="44">
        <v>0.98019999999999996</v>
      </c>
      <c r="O90" s="191">
        <v>5358</v>
      </c>
      <c r="P90" s="37">
        <v>16327445</v>
      </c>
      <c r="Q90" s="37">
        <f t="shared" si="6"/>
        <v>3047.3021649869356</v>
      </c>
      <c r="R90" s="37">
        <v>3228500</v>
      </c>
      <c r="S90" s="122">
        <v>0</v>
      </c>
      <c r="T90" s="46" t="s">
        <v>62</v>
      </c>
      <c r="U90" s="37">
        <v>3600315</v>
      </c>
      <c r="V90" s="97">
        <v>0</v>
      </c>
      <c r="W90" s="46" t="s">
        <v>61</v>
      </c>
      <c r="X90" s="37">
        <v>2686109</v>
      </c>
      <c r="Y90" s="37">
        <v>23156260</v>
      </c>
      <c r="Z90" s="272">
        <f t="shared" si="7"/>
        <v>0.30886246455260802</v>
      </c>
      <c r="AA90" s="47" t="s">
        <v>62</v>
      </c>
      <c r="AB90" s="48" t="s">
        <v>63</v>
      </c>
      <c r="AC90" s="48" t="s">
        <v>63</v>
      </c>
      <c r="AD90" s="174" t="s">
        <v>427</v>
      </c>
      <c r="AE90" s="48" t="s">
        <v>63</v>
      </c>
      <c r="AF90" s="39">
        <v>1823314</v>
      </c>
      <c r="AG90" s="48" t="s">
        <v>61</v>
      </c>
      <c r="AH90" s="48" t="s">
        <v>62</v>
      </c>
      <c r="AI90" s="79" t="s">
        <v>428</v>
      </c>
      <c r="AJ90" s="127" t="s">
        <v>429</v>
      </c>
      <c r="AK90" s="119" t="s">
        <v>66</v>
      </c>
      <c r="AL90" s="66" t="s">
        <v>62</v>
      </c>
    </row>
    <row r="91" spans="1:38" s="27" customFormat="1" ht="69" customHeight="1">
      <c r="A91" s="40" t="s">
        <v>430</v>
      </c>
      <c r="B91" s="179">
        <v>71774</v>
      </c>
      <c r="C91" s="61">
        <v>579</v>
      </c>
      <c r="D91" s="34">
        <v>107773774</v>
      </c>
      <c r="E91" s="34">
        <v>8853046</v>
      </c>
      <c r="F91" s="42">
        <v>0.12</v>
      </c>
      <c r="G91" s="34">
        <v>22954226</v>
      </c>
      <c r="H91" s="269" t="s">
        <v>431</v>
      </c>
      <c r="I91" s="34">
        <f t="shared" si="5"/>
        <v>1501.5712374954719</v>
      </c>
      <c r="J91" s="35">
        <v>816938849</v>
      </c>
      <c r="K91" s="43">
        <v>2025</v>
      </c>
      <c r="L91" s="36">
        <v>0.51300000000000001</v>
      </c>
      <c r="M91" s="35">
        <v>40614210</v>
      </c>
      <c r="N91" s="44">
        <v>0.97499999999999998</v>
      </c>
      <c r="O91" s="191">
        <v>7062</v>
      </c>
      <c r="P91" s="37">
        <v>12813220</v>
      </c>
      <c r="Q91" s="37">
        <f t="shared" si="6"/>
        <v>1814.3896913055792</v>
      </c>
      <c r="R91" s="37">
        <v>3155460</v>
      </c>
      <c r="S91" s="37">
        <v>755000</v>
      </c>
      <c r="T91" s="41" t="s">
        <v>432</v>
      </c>
      <c r="U91" s="37">
        <v>2991363</v>
      </c>
      <c r="V91" s="37">
        <v>3250000</v>
      </c>
      <c r="W91" s="46" t="s">
        <v>61</v>
      </c>
      <c r="X91" s="37">
        <v>2355294</v>
      </c>
      <c r="Y91" s="37">
        <v>22965043</v>
      </c>
      <c r="Z91" s="272">
        <f t="shared" si="7"/>
        <v>0.21308563435850358</v>
      </c>
      <c r="AA91" s="37">
        <v>3355000</v>
      </c>
      <c r="AB91" s="48" t="s">
        <v>63</v>
      </c>
      <c r="AC91" s="48" t="s">
        <v>63</v>
      </c>
      <c r="AD91" s="259" t="s">
        <v>433</v>
      </c>
      <c r="AE91" s="30" t="s">
        <v>61</v>
      </c>
      <c r="AF91" s="102" t="s">
        <v>62</v>
      </c>
      <c r="AG91" s="59" t="s">
        <v>63</v>
      </c>
      <c r="AH91" s="123" t="s">
        <v>434</v>
      </c>
      <c r="AI91" s="123" t="s">
        <v>435</v>
      </c>
      <c r="AJ91" s="127" t="s">
        <v>436</v>
      </c>
      <c r="AK91" s="206"/>
      <c r="AL91" s="66"/>
    </row>
    <row r="92" spans="1:38" s="106" customFormat="1" ht="39.950000000000003" customHeight="1">
      <c r="A92" s="40" t="s">
        <v>437</v>
      </c>
      <c r="B92" s="179">
        <v>13700</v>
      </c>
      <c r="C92" s="143">
        <v>213</v>
      </c>
      <c r="D92" s="34">
        <v>24427068.43</v>
      </c>
      <c r="E92" s="34">
        <v>709896.43</v>
      </c>
      <c r="F92" s="42" t="s">
        <v>61</v>
      </c>
      <c r="G92" s="34">
        <v>4400000</v>
      </c>
      <c r="H92" s="34">
        <v>270000</v>
      </c>
      <c r="I92" s="34">
        <f t="shared" si="5"/>
        <v>1782.997695620438</v>
      </c>
      <c r="J92" s="147" t="s">
        <v>94</v>
      </c>
      <c r="K92" s="43">
        <v>2021</v>
      </c>
      <c r="L92" s="36">
        <v>0.41</v>
      </c>
      <c r="M92" s="35">
        <v>7838707</v>
      </c>
      <c r="N92" s="147" t="s">
        <v>94</v>
      </c>
      <c r="O92" s="191">
        <v>1786</v>
      </c>
      <c r="P92" s="37">
        <v>1204600</v>
      </c>
      <c r="Q92" s="37">
        <f t="shared" si="6"/>
        <v>674.468085106383</v>
      </c>
      <c r="R92" s="37">
        <v>1112000</v>
      </c>
      <c r="S92" s="122">
        <v>0</v>
      </c>
      <c r="T92" s="47" t="s">
        <v>62</v>
      </c>
      <c r="U92" s="37">
        <v>1204600</v>
      </c>
      <c r="V92" s="97">
        <v>0</v>
      </c>
      <c r="W92" s="46" t="s">
        <v>61</v>
      </c>
      <c r="X92" s="47" t="s">
        <v>62</v>
      </c>
      <c r="Y92" s="37">
        <f t="shared" si="4"/>
        <v>3521874.4680851065</v>
      </c>
      <c r="Z92" s="272">
        <f t="shared" si="7"/>
        <v>0.14417917066788627</v>
      </c>
      <c r="AA92" s="47" t="s">
        <v>62</v>
      </c>
      <c r="AB92" s="48" t="s">
        <v>63</v>
      </c>
      <c r="AC92" s="48" t="s">
        <v>63</v>
      </c>
      <c r="AD92" s="260" t="s">
        <v>94</v>
      </c>
      <c r="AE92" s="30" t="s">
        <v>61</v>
      </c>
      <c r="AF92" s="102" t="s">
        <v>62</v>
      </c>
      <c r="AG92" s="59" t="s">
        <v>63</v>
      </c>
      <c r="AH92" s="133">
        <v>75</v>
      </c>
      <c r="AI92" s="59" t="s">
        <v>61</v>
      </c>
      <c r="AJ92" s="127" t="s">
        <v>438</v>
      </c>
      <c r="AK92" s="206"/>
      <c r="AL92" s="217"/>
    </row>
    <row r="93" spans="1:38" s="27" customFormat="1" ht="39.950000000000003" customHeight="1">
      <c r="A93" s="40" t="s">
        <v>439</v>
      </c>
      <c r="B93" s="179">
        <v>33581</v>
      </c>
      <c r="C93" s="61">
        <v>346</v>
      </c>
      <c r="D93" s="34">
        <v>81342523.640000001</v>
      </c>
      <c r="E93" s="34">
        <v>0</v>
      </c>
      <c r="F93" s="42" t="s">
        <v>61</v>
      </c>
      <c r="G93" s="34">
        <v>11500555</v>
      </c>
      <c r="H93" s="34">
        <v>506883</v>
      </c>
      <c r="I93" s="34">
        <f t="shared" si="5"/>
        <v>2422.2781823054702</v>
      </c>
      <c r="J93" s="35">
        <v>9905500000</v>
      </c>
      <c r="K93" s="43">
        <v>2025</v>
      </c>
      <c r="L93" s="36">
        <v>0.41049999999999998</v>
      </c>
      <c r="M93" s="35">
        <v>48013170</v>
      </c>
      <c r="N93" s="44">
        <v>0.98499999999999999</v>
      </c>
      <c r="O93" s="191">
        <v>3088</v>
      </c>
      <c r="P93" s="37">
        <v>14567870.75</v>
      </c>
      <c r="Q93" s="37">
        <f t="shared" si="6"/>
        <v>4717.5747247409327</v>
      </c>
      <c r="R93" s="37">
        <v>1192006.28</v>
      </c>
      <c r="S93" s="97">
        <v>135791</v>
      </c>
      <c r="T93" s="41" t="s">
        <v>440</v>
      </c>
      <c r="U93" s="37">
        <v>4403212.5</v>
      </c>
      <c r="V93" s="47">
        <v>21041679</v>
      </c>
      <c r="W93" s="46" t="s">
        <v>61</v>
      </c>
      <c r="X93" s="47" t="s">
        <v>62</v>
      </c>
      <c r="Y93" s="37">
        <f>SUM(P93:S93,U93,V93)</f>
        <v>41345277.104724742</v>
      </c>
      <c r="Z93" s="272">
        <f t="shared" si="7"/>
        <v>0.50828613687605451</v>
      </c>
      <c r="AA93" s="37">
        <v>806920</v>
      </c>
      <c r="AB93" s="48" t="s">
        <v>63</v>
      </c>
      <c r="AC93" s="48" t="s">
        <v>63</v>
      </c>
      <c r="AD93" s="260" t="s">
        <v>94</v>
      </c>
      <c r="AE93" s="48" t="s">
        <v>63</v>
      </c>
      <c r="AF93" s="39">
        <v>500000</v>
      </c>
      <c r="AG93" s="48" t="s">
        <v>61</v>
      </c>
      <c r="AH93" s="48" t="s">
        <v>62</v>
      </c>
      <c r="AI93" s="48" t="s">
        <v>61</v>
      </c>
      <c r="AJ93" s="127" t="s">
        <v>441</v>
      </c>
      <c r="AK93" s="119" t="s">
        <v>66</v>
      </c>
      <c r="AL93" s="66" t="s">
        <v>442</v>
      </c>
    </row>
    <row r="94" spans="1:38" s="27" customFormat="1" ht="39.950000000000003" customHeight="1">
      <c r="A94" s="40" t="s">
        <v>443</v>
      </c>
      <c r="B94" s="179">
        <v>3480</v>
      </c>
      <c r="C94" s="61">
        <v>67</v>
      </c>
      <c r="D94" s="34">
        <v>9463361</v>
      </c>
      <c r="E94" s="34">
        <v>844476</v>
      </c>
      <c r="F94" s="42" t="s">
        <v>61</v>
      </c>
      <c r="G94" s="42" t="s">
        <v>61</v>
      </c>
      <c r="H94" s="34">
        <v>55000</v>
      </c>
      <c r="I94" s="34">
        <f t="shared" si="5"/>
        <v>2719.3566091954021</v>
      </c>
      <c r="J94" s="35">
        <v>565568187</v>
      </c>
      <c r="K94" s="43">
        <v>2025</v>
      </c>
      <c r="L94" s="36">
        <v>0.87</v>
      </c>
      <c r="M94" s="35">
        <v>5359646</v>
      </c>
      <c r="N94" s="44">
        <v>0.96</v>
      </c>
      <c r="O94" s="191">
        <v>433</v>
      </c>
      <c r="P94" s="37">
        <v>581265</v>
      </c>
      <c r="Q94" s="37">
        <f t="shared" si="6"/>
        <v>1342.4133949191687</v>
      </c>
      <c r="R94" s="37">
        <v>100000</v>
      </c>
      <c r="S94" s="122">
        <v>0</v>
      </c>
      <c r="T94" s="47" t="s">
        <v>62</v>
      </c>
      <c r="U94" s="97">
        <v>0</v>
      </c>
      <c r="V94" s="97">
        <v>0</v>
      </c>
      <c r="W94" s="46" t="s">
        <v>61</v>
      </c>
      <c r="X94" s="47" t="s">
        <v>62</v>
      </c>
      <c r="Y94" s="37">
        <f>SUM(P94:S94,U94,V94)</f>
        <v>682607.41339491913</v>
      </c>
      <c r="Z94" s="272">
        <f t="shared" si="7"/>
        <v>7.2131604553067261E-2</v>
      </c>
      <c r="AA94" s="47" t="s">
        <v>62</v>
      </c>
      <c r="AB94" s="48" t="s">
        <v>61</v>
      </c>
      <c r="AC94" s="48" t="s">
        <v>62</v>
      </c>
      <c r="AD94" s="259" t="s">
        <v>62</v>
      </c>
      <c r="AE94" s="48" t="s">
        <v>61</v>
      </c>
      <c r="AF94" s="81" t="s">
        <v>62</v>
      </c>
      <c r="AG94" s="48" t="s">
        <v>61</v>
      </c>
      <c r="AH94" s="30" t="s">
        <v>62</v>
      </c>
      <c r="AI94" s="48"/>
      <c r="AJ94" s="127" t="s">
        <v>444</v>
      </c>
      <c r="AK94" s="206"/>
      <c r="AL94" s="66"/>
    </row>
    <row r="95" spans="1:38" s="27" customFormat="1" ht="39.950000000000003" customHeight="1">
      <c r="A95" s="40" t="s">
        <v>445</v>
      </c>
      <c r="B95" s="179">
        <v>273432</v>
      </c>
      <c r="C95" s="61">
        <v>1329.61</v>
      </c>
      <c r="D95" s="34">
        <v>444068969</v>
      </c>
      <c r="E95" s="34">
        <v>10431172</v>
      </c>
      <c r="F95" s="42">
        <v>0.2</v>
      </c>
      <c r="G95" s="34">
        <v>76475439</v>
      </c>
      <c r="H95" s="34">
        <v>15410892</v>
      </c>
      <c r="I95" s="34">
        <f t="shared" si="5"/>
        <v>1624.0563247900757</v>
      </c>
      <c r="J95" s="35">
        <v>61115797589</v>
      </c>
      <c r="K95" s="43">
        <v>2025</v>
      </c>
      <c r="L95" s="36">
        <v>0.43419999999999997</v>
      </c>
      <c r="M95" s="35">
        <v>289459853</v>
      </c>
      <c r="N95" s="44">
        <v>0.99750000000000005</v>
      </c>
      <c r="O95" s="191">
        <v>40644</v>
      </c>
      <c r="P95" s="37">
        <v>140149613</v>
      </c>
      <c r="Q95" s="37">
        <f t="shared" si="6"/>
        <v>3448.2239198897746</v>
      </c>
      <c r="R95" s="37">
        <v>20801029</v>
      </c>
      <c r="S95" s="122">
        <v>0</v>
      </c>
      <c r="T95" s="47" t="s">
        <v>62</v>
      </c>
      <c r="U95" s="37">
        <v>43939461</v>
      </c>
      <c r="V95" s="37">
        <v>19627676</v>
      </c>
      <c r="W95" s="46" t="s">
        <v>61</v>
      </c>
      <c r="X95" s="47" t="s">
        <v>62</v>
      </c>
      <c r="Y95" s="37">
        <f>SUM(P95:S95,U95)</f>
        <v>204893551.2239199</v>
      </c>
      <c r="Z95" s="272">
        <f t="shared" si="7"/>
        <v>0.46140029033174779</v>
      </c>
      <c r="AA95" s="37">
        <v>9198872</v>
      </c>
      <c r="AB95" s="48" t="s">
        <v>63</v>
      </c>
      <c r="AC95" s="48" t="s">
        <v>63</v>
      </c>
      <c r="AD95" s="174" t="s">
        <v>446</v>
      </c>
      <c r="AE95" s="48" t="s">
        <v>63</v>
      </c>
      <c r="AF95" s="39" t="s">
        <v>447</v>
      </c>
      <c r="AG95" s="48" t="s">
        <v>61</v>
      </c>
      <c r="AH95" s="48" t="s">
        <v>62</v>
      </c>
      <c r="AI95" s="48" t="s">
        <v>61</v>
      </c>
      <c r="AJ95" s="127" t="s">
        <v>448</v>
      </c>
      <c r="AK95" s="204" t="s">
        <v>66</v>
      </c>
      <c r="AL95" s="66"/>
    </row>
    <row r="96" spans="1:38" s="27" customFormat="1" ht="39.950000000000003" customHeight="1">
      <c r="A96" s="40" t="s">
        <v>449</v>
      </c>
      <c r="B96" s="179">
        <v>41231</v>
      </c>
      <c r="C96" s="61">
        <v>303</v>
      </c>
      <c r="D96" s="34">
        <v>65970844</v>
      </c>
      <c r="E96" s="34">
        <v>3656468</v>
      </c>
      <c r="F96" s="42">
        <v>0.25</v>
      </c>
      <c r="G96" s="34">
        <v>13066621</v>
      </c>
      <c r="H96" s="34">
        <v>0</v>
      </c>
      <c r="I96" s="34">
        <f t="shared" si="5"/>
        <v>1600.0301714729208</v>
      </c>
      <c r="J96" s="35">
        <v>4433128718</v>
      </c>
      <c r="K96" s="43">
        <v>2025</v>
      </c>
      <c r="L96" s="36">
        <v>0.71289999999999998</v>
      </c>
      <c r="M96" s="35">
        <v>30772595</v>
      </c>
      <c r="N96" s="44">
        <v>0.97370000000000001</v>
      </c>
      <c r="O96" s="191">
        <v>4913</v>
      </c>
      <c r="P96" s="37">
        <v>10455999</v>
      </c>
      <c r="Q96" s="37">
        <f t="shared" si="6"/>
        <v>2128.2310197435377</v>
      </c>
      <c r="R96" s="37">
        <v>850000</v>
      </c>
      <c r="S96" s="122">
        <v>0</v>
      </c>
      <c r="T96" s="47" t="s">
        <v>62</v>
      </c>
      <c r="U96" s="37">
        <v>1607879</v>
      </c>
      <c r="V96" s="37">
        <v>0</v>
      </c>
      <c r="W96" s="46" t="s">
        <v>61</v>
      </c>
      <c r="X96" s="47" t="s">
        <v>62</v>
      </c>
      <c r="Y96" s="37">
        <v>12913878</v>
      </c>
      <c r="Z96" s="272">
        <f t="shared" si="7"/>
        <v>0.19575129279837619</v>
      </c>
      <c r="AA96" s="37">
        <v>1738564</v>
      </c>
      <c r="AB96" s="48" t="s">
        <v>63</v>
      </c>
      <c r="AC96" s="48" t="s">
        <v>63</v>
      </c>
      <c r="AD96" s="260" t="s">
        <v>450</v>
      </c>
      <c r="AE96" s="30" t="s">
        <v>61</v>
      </c>
      <c r="AF96" s="102" t="s">
        <v>62</v>
      </c>
      <c r="AG96" s="59" t="s">
        <v>63</v>
      </c>
      <c r="AH96" s="30" t="s">
        <v>451</v>
      </c>
      <c r="AI96" s="123"/>
      <c r="AJ96" s="127" t="s">
        <v>452</v>
      </c>
      <c r="AK96" s="204" t="s">
        <v>66</v>
      </c>
      <c r="AL96" s="66"/>
    </row>
    <row r="97" spans="1:38" s="106" customFormat="1" ht="74.25" customHeight="1">
      <c r="A97" s="40" t="s">
        <v>453</v>
      </c>
      <c r="B97" s="181">
        <v>1238879</v>
      </c>
      <c r="C97" s="136">
        <v>4985.4949999999999</v>
      </c>
      <c r="D97" s="72">
        <v>2168946000</v>
      </c>
      <c r="E97" s="72">
        <v>35061201</v>
      </c>
      <c r="F97" s="135">
        <v>0.15</v>
      </c>
      <c r="G97" s="72">
        <v>315387000</v>
      </c>
      <c r="H97" s="72">
        <v>40254000</v>
      </c>
      <c r="I97" s="34">
        <f t="shared" si="5"/>
        <v>1750.7327188530921</v>
      </c>
      <c r="J97" s="74">
        <v>295030000000</v>
      </c>
      <c r="K97" s="137">
        <v>2024</v>
      </c>
      <c r="L97" s="75">
        <v>0.5171</v>
      </c>
      <c r="M97" s="74">
        <v>1620179000</v>
      </c>
      <c r="N97" s="138">
        <v>0.99750000000000005</v>
      </c>
      <c r="O97" s="191">
        <v>160489</v>
      </c>
      <c r="P97" s="70">
        <v>742907316</v>
      </c>
      <c r="Q97" s="37">
        <f t="shared" si="6"/>
        <v>4629.0232726230461</v>
      </c>
      <c r="R97" s="70">
        <v>413739077</v>
      </c>
      <c r="S97" s="70">
        <v>963164</v>
      </c>
      <c r="T97" s="104" t="s">
        <v>454</v>
      </c>
      <c r="U97" s="70">
        <v>278231946</v>
      </c>
      <c r="V97" s="70">
        <v>58463164</v>
      </c>
      <c r="W97" s="46" t="s">
        <v>61</v>
      </c>
      <c r="X97" s="47" t="s">
        <v>62</v>
      </c>
      <c r="Y97" s="37">
        <f>SUM(U97,P97)</f>
        <v>1021139262</v>
      </c>
      <c r="Z97" s="272">
        <f t="shared" si="7"/>
        <v>0.47079976264969253</v>
      </c>
      <c r="AA97" s="70">
        <f>101252514+8207464+91025000</f>
        <v>200484978</v>
      </c>
      <c r="AB97" s="48" t="s">
        <v>63</v>
      </c>
      <c r="AC97" s="48" t="s">
        <v>63</v>
      </c>
      <c r="AD97" s="124" t="s">
        <v>455</v>
      </c>
      <c r="AE97" s="59" t="s">
        <v>61</v>
      </c>
      <c r="AF97" s="102" t="s">
        <v>62</v>
      </c>
      <c r="AG97" s="249" t="s">
        <v>63</v>
      </c>
      <c r="AH97" s="30" t="s">
        <v>456</v>
      </c>
      <c r="AI97" s="30" t="s">
        <v>457</v>
      </c>
      <c r="AJ97" s="66"/>
      <c r="AK97" s="204" t="s">
        <v>66</v>
      </c>
      <c r="AL97" s="66"/>
    </row>
    <row r="98" spans="1:38" s="27" customFormat="1" ht="39.950000000000003" customHeight="1">
      <c r="A98" s="134" t="s">
        <v>458</v>
      </c>
      <c r="B98" s="180">
        <v>18701</v>
      </c>
      <c r="C98" s="250">
        <v>278</v>
      </c>
      <c r="D98" s="251">
        <v>44845684</v>
      </c>
      <c r="E98" s="251">
        <v>2750000</v>
      </c>
      <c r="F98" s="252">
        <v>0.3</v>
      </c>
      <c r="G98" s="251">
        <v>4665190</v>
      </c>
      <c r="H98" s="100">
        <v>0</v>
      </c>
      <c r="I98" s="34">
        <f t="shared" si="5"/>
        <v>2398.0366825303458</v>
      </c>
      <c r="J98" s="253">
        <v>4533388261</v>
      </c>
      <c r="K98" s="254">
        <v>2026</v>
      </c>
      <c r="L98" s="255">
        <v>0.5796</v>
      </c>
      <c r="M98" s="253">
        <v>26088730</v>
      </c>
      <c r="N98" s="256">
        <v>0.97499999999999998</v>
      </c>
      <c r="O98" s="191">
        <v>1475</v>
      </c>
      <c r="P98" s="257">
        <v>6157381</v>
      </c>
      <c r="Q98" s="37">
        <f t="shared" si="6"/>
        <v>4174.4955932203393</v>
      </c>
      <c r="R98" s="257">
        <v>384000</v>
      </c>
      <c r="S98" s="122">
        <v>0</v>
      </c>
      <c r="T98" s="47" t="s">
        <v>62</v>
      </c>
      <c r="U98" s="268" t="s">
        <v>459</v>
      </c>
      <c r="V98" s="268">
        <v>384000</v>
      </c>
      <c r="W98" s="46" t="s">
        <v>61</v>
      </c>
      <c r="X98" s="47" t="s">
        <v>62</v>
      </c>
      <c r="Y98" s="268">
        <v>6541381</v>
      </c>
      <c r="Z98" s="272">
        <f t="shared" si="7"/>
        <v>0.14586422630993875</v>
      </c>
      <c r="AA98" s="268">
        <v>318072</v>
      </c>
      <c r="AB98" s="59" t="s">
        <v>63</v>
      </c>
      <c r="AC98" s="59" t="s">
        <v>63</v>
      </c>
      <c r="AD98" s="261" t="s">
        <v>460</v>
      </c>
      <c r="AE98" s="59" t="s">
        <v>61</v>
      </c>
      <c r="AF98" s="102" t="s">
        <v>62</v>
      </c>
      <c r="AG98" s="249" t="s">
        <v>63</v>
      </c>
      <c r="AH98" s="249" t="s">
        <v>461</v>
      </c>
      <c r="AI98" s="249" t="s">
        <v>63</v>
      </c>
      <c r="AJ98" s="169" t="s">
        <v>462</v>
      </c>
      <c r="AK98" s="119" t="s">
        <v>66</v>
      </c>
      <c r="AL98" s="218"/>
    </row>
    <row r="99" spans="1:38" s="27" customFormat="1" ht="39.950000000000003" customHeight="1">
      <c r="A99" s="40" t="s">
        <v>463</v>
      </c>
      <c r="B99" s="179">
        <v>10339</v>
      </c>
      <c r="C99" s="61">
        <v>141</v>
      </c>
      <c r="D99" s="34">
        <v>19836384</v>
      </c>
      <c r="E99" s="34">
        <v>2943200</v>
      </c>
      <c r="F99" s="42">
        <v>0.2</v>
      </c>
      <c r="G99" s="34">
        <v>3015931</v>
      </c>
      <c r="H99" s="100">
        <v>0</v>
      </c>
      <c r="I99" s="34">
        <f t="shared" si="5"/>
        <v>1918.5979301673276</v>
      </c>
      <c r="J99" s="35">
        <v>1049110000</v>
      </c>
      <c r="K99" s="43">
        <v>2021</v>
      </c>
      <c r="L99" s="75">
        <v>0.85</v>
      </c>
      <c r="M99" s="35">
        <v>8455058</v>
      </c>
      <c r="N99" s="76" t="s">
        <v>464</v>
      </c>
      <c r="O99" s="191">
        <v>979</v>
      </c>
      <c r="P99" s="37">
        <v>1735000</v>
      </c>
      <c r="Q99" s="37">
        <f t="shared" si="6"/>
        <v>1772.2165474974463</v>
      </c>
      <c r="R99" s="37">
        <v>3257617</v>
      </c>
      <c r="S99" s="122">
        <v>0</v>
      </c>
      <c r="T99" s="47" t="s">
        <v>62</v>
      </c>
      <c r="U99" s="37">
        <v>1795911</v>
      </c>
      <c r="V99" s="97">
        <v>0</v>
      </c>
      <c r="W99" s="46" t="s">
        <v>61</v>
      </c>
      <c r="X99" s="47" t="s">
        <v>62</v>
      </c>
      <c r="Y99" s="37">
        <v>6788528</v>
      </c>
      <c r="Z99" s="272">
        <f t="shared" si="7"/>
        <v>0.34222608314095954</v>
      </c>
      <c r="AA99" s="47" t="s">
        <v>62</v>
      </c>
      <c r="AB99" s="59" t="s">
        <v>63</v>
      </c>
      <c r="AC99" s="59" t="s">
        <v>63</v>
      </c>
      <c r="AD99" s="262" t="s">
        <v>465</v>
      </c>
      <c r="AE99" s="163" t="s">
        <v>466</v>
      </c>
      <c r="AF99" s="163" t="s">
        <v>467</v>
      </c>
      <c r="AG99" s="249" t="s">
        <v>63</v>
      </c>
      <c r="AH99" s="48" t="s">
        <v>468</v>
      </c>
      <c r="AI99" s="30" t="s">
        <v>469</v>
      </c>
      <c r="AJ99" s="169" t="s">
        <v>470</v>
      </c>
      <c r="AK99" s="204" t="s">
        <v>66</v>
      </c>
      <c r="AL99" s="66"/>
    </row>
    <row r="100" spans="1:38" s="27" customFormat="1" ht="39.950000000000003" customHeight="1">
      <c r="A100" s="40" t="s">
        <v>471</v>
      </c>
      <c r="B100" s="179">
        <v>55065</v>
      </c>
      <c r="C100" s="161">
        <v>283</v>
      </c>
      <c r="D100" s="34">
        <v>87826458</v>
      </c>
      <c r="E100" s="34">
        <v>27753911</v>
      </c>
      <c r="F100" s="42" t="s">
        <v>472</v>
      </c>
      <c r="G100" s="34">
        <v>21190300</v>
      </c>
      <c r="H100" s="34">
        <v>2350000</v>
      </c>
      <c r="I100" s="34">
        <f t="shared" si="5"/>
        <v>1594.9597384908743</v>
      </c>
      <c r="J100" s="160">
        <v>14653708382</v>
      </c>
      <c r="K100" s="43">
        <v>2022</v>
      </c>
      <c r="L100" s="36">
        <v>0.318</v>
      </c>
      <c r="M100" s="35">
        <v>46016817</v>
      </c>
      <c r="N100" s="44">
        <v>0.98</v>
      </c>
      <c r="O100" s="191">
        <v>4504</v>
      </c>
      <c r="P100" s="37">
        <v>16686583</v>
      </c>
      <c r="Q100" s="37">
        <f t="shared" si="6"/>
        <v>3704.8363676731792</v>
      </c>
      <c r="R100" s="37">
        <v>1250000</v>
      </c>
      <c r="S100" s="122">
        <v>0</v>
      </c>
      <c r="T100" s="47" t="s">
        <v>62</v>
      </c>
      <c r="U100" s="37">
        <v>6898865</v>
      </c>
      <c r="V100" s="37">
        <v>5179550</v>
      </c>
      <c r="W100" s="46" t="s">
        <v>61</v>
      </c>
      <c r="X100" s="47" t="s">
        <v>62</v>
      </c>
      <c r="Y100" s="37">
        <v>30014998</v>
      </c>
      <c r="Z100" s="272">
        <f t="shared" si="7"/>
        <v>0.34175348389889526</v>
      </c>
      <c r="AA100" s="37">
        <v>1239350</v>
      </c>
      <c r="AB100" s="59" t="s">
        <v>63</v>
      </c>
      <c r="AC100" s="59" t="s">
        <v>63</v>
      </c>
      <c r="AD100" s="260" t="s">
        <v>83</v>
      </c>
      <c r="AE100" s="59" t="s">
        <v>61</v>
      </c>
      <c r="AF100" s="102" t="s">
        <v>62</v>
      </c>
      <c r="AG100" s="249" t="s">
        <v>63</v>
      </c>
      <c r="AH100" s="48" t="s">
        <v>473</v>
      </c>
      <c r="AI100" s="59" t="s">
        <v>61</v>
      </c>
      <c r="AJ100" s="127" t="s">
        <v>474</v>
      </c>
      <c r="AK100" s="119" t="s">
        <v>66</v>
      </c>
      <c r="AL100" s="66" t="s">
        <v>62</v>
      </c>
    </row>
    <row r="101" spans="1:38" s="27" customFormat="1" ht="39.950000000000003" customHeight="1">
      <c r="A101" s="40" t="s">
        <v>475</v>
      </c>
      <c r="B101" s="180">
        <v>119286</v>
      </c>
      <c r="C101" s="91">
        <v>951</v>
      </c>
      <c r="D101" s="100">
        <v>239783106</v>
      </c>
      <c r="E101" s="100">
        <v>1900000</v>
      </c>
      <c r="F101" s="92">
        <v>0.14000000000000001</v>
      </c>
      <c r="G101" s="100">
        <v>30796521</v>
      </c>
      <c r="H101" s="100">
        <v>0</v>
      </c>
      <c r="I101" s="34">
        <f t="shared" si="5"/>
        <v>2010.1529601126704</v>
      </c>
      <c r="J101" s="101">
        <v>13510834112</v>
      </c>
      <c r="K101" s="94">
        <v>2025</v>
      </c>
      <c r="L101" s="99">
        <v>0.62590000000000001</v>
      </c>
      <c r="M101" s="101">
        <v>71799888</v>
      </c>
      <c r="N101" s="98">
        <v>0.98370000000000002</v>
      </c>
      <c r="O101" s="191">
        <v>16720</v>
      </c>
      <c r="P101" s="97">
        <v>26313970</v>
      </c>
      <c r="Q101" s="37">
        <f t="shared" si="6"/>
        <v>1573.8020334928231</v>
      </c>
      <c r="R101" s="97">
        <v>2906696</v>
      </c>
      <c r="S101" s="97">
        <v>1577781</v>
      </c>
      <c r="T101" s="96" t="s">
        <v>476</v>
      </c>
      <c r="U101" s="97">
        <v>6071807</v>
      </c>
      <c r="V101" s="97">
        <v>0</v>
      </c>
      <c r="W101" s="46" t="s">
        <v>61</v>
      </c>
      <c r="X101" s="47" t="s">
        <v>62</v>
      </c>
      <c r="Y101" s="97">
        <v>36870255</v>
      </c>
      <c r="Z101" s="272">
        <f t="shared" si="7"/>
        <v>0.15376502379613016</v>
      </c>
      <c r="AA101" s="97">
        <v>6699474</v>
      </c>
      <c r="AB101" s="59" t="s">
        <v>63</v>
      </c>
      <c r="AC101" s="59" t="s">
        <v>63</v>
      </c>
      <c r="AD101" s="260" t="s">
        <v>433</v>
      </c>
      <c r="AE101" s="59" t="s">
        <v>61</v>
      </c>
      <c r="AF101" s="102" t="s">
        <v>62</v>
      </c>
      <c r="AG101" s="59" t="s">
        <v>61</v>
      </c>
      <c r="AH101" s="102" t="s">
        <v>62</v>
      </c>
      <c r="AI101" s="59" t="s">
        <v>61</v>
      </c>
      <c r="AJ101" s="169" t="s">
        <v>477</v>
      </c>
      <c r="AK101" s="207" t="s">
        <v>66</v>
      </c>
      <c r="AL101" s="169"/>
    </row>
    <row r="102" spans="1:38" s="107" customFormat="1" ht="39.950000000000003" customHeight="1">
      <c r="A102" s="40" t="s">
        <v>478</v>
      </c>
      <c r="B102" s="179">
        <v>66513</v>
      </c>
      <c r="C102" s="108">
        <v>527</v>
      </c>
      <c r="D102" s="109">
        <v>96623326</v>
      </c>
      <c r="E102" s="109">
        <v>4315139</v>
      </c>
      <c r="F102" s="108" t="s">
        <v>61</v>
      </c>
      <c r="G102" s="109">
        <v>25478315</v>
      </c>
      <c r="H102" s="109">
        <v>0</v>
      </c>
      <c r="I102" s="34">
        <f t="shared" si="5"/>
        <v>1452.6983597191527</v>
      </c>
      <c r="J102" s="110">
        <v>10227129799</v>
      </c>
      <c r="K102" s="111">
        <v>2025</v>
      </c>
      <c r="L102" s="112">
        <v>0.42</v>
      </c>
      <c r="M102" s="110">
        <v>43717857</v>
      </c>
      <c r="N102" s="113">
        <v>0.97350000000000003</v>
      </c>
      <c r="O102" s="191">
        <v>8095</v>
      </c>
      <c r="P102" s="115">
        <v>14817919</v>
      </c>
      <c r="Q102" s="37">
        <f t="shared" si="6"/>
        <v>1830.5026559604694</v>
      </c>
      <c r="R102" s="115">
        <v>695250</v>
      </c>
      <c r="S102" s="122">
        <v>0</v>
      </c>
      <c r="T102" s="47" t="s">
        <v>62</v>
      </c>
      <c r="U102" s="115">
        <v>1748450</v>
      </c>
      <c r="V102" s="97">
        <v>0</v>
      </c>
      <c r="W102" s="114" t="s">
        <v>61</v>
      </c>
      <c r="X102" s="47" t="s">
        <v>62</v>
      </c>
      <c r="Y102" s="37">
        <f t="shared" si="4"/>
        <v>17263449.502655961</v>
      </c>
      <c r="Z102" s="272">
        <f t="shared" si="7"/>
        <v>0.17866751453635493</v>
      </c>
      <c r="AA102" s="115">
        <v>4238895</v>
      </c>
      <c r="AB102" s="59" t="s">
        <v>63</v>
      </c>
      <c r="AC102" s="116" t="s">
        <v>63</v>
      </c>
      <c r="AD102" s="260" t="s">
        <v>479</v>
      </c>
      <c r="AE102" s="116" t="s">
        <v>61</v>
      </c>
      <c r="AF102" s="116" t="s">
        <v>480</v>
      </c>
      <c r="AG102" s="116" t="s">
        <v>61</v>
      </c>
      <c r="AH102" s="102" t="s">
        <v>62</v>
      </c>
      <c r="AI102" s="116" t="s">
        <v>61</v>
      </c>
      <c r="AJ102" s="199"/>
      <c r="AK102" s="119" t="s">
        <v>66</v>
      </c>
      <c r="AL102" s="219"/>
    </row>
    <row r="103" spans="1:38" s="27" customFormat="1" ht="39.950000000000003" customHeight="1">
      <c r="A103" s="40" t="s">
        <v>481</v>
      </c>
      <c r="B103" s="180">
        <v>79042</v>
      </c>
      <c r="C103" s="91">
        <v>700</v>
      </c>
      <c r="D103" s="100">
        <v>135510154</v>
      </c>
      <c r="E103" s="100">
        <v>30020415</v>
      </c>
      <c r="F103" s="91" t="s">
        <v>61</v>
      </c>
      <c r="G103" s="100">
        <v>15180000</v>
      </c>
      <c r="H103" s="100">
        <v>0</v>
      </c>
      <c r="I103" s="34">
        <f t="shared" si="5"/>
        <v>1714.4069482047519</v>
      </c>
      <c r="J103" s="101">
        <v>12008000000</v>
      </c>
      <c r="K103" s="94">
        <v>2025</v>
      </c>
      <c r="L103" s="99">
        <v>0.59499999999999997</v>
      </c>
      <c r="M103" s="101">
        <v>58600000</v>
      </c>
      <c r="N103" s="98">
        <v>0.97629999999999995</v>
      </c>
      <c r="O103" s="191">
        <v>10160</v>
      </c>
      <c r="P103" s="97">
        <v>25403825</v>
      </c>
      <c r="Q103" s="37">
        <f t="shared" si="6"/>
        <v>2500.3764763779527</v>
      </c>
      <c r="R103" s="97">
        <v>1000000</v>
      </c>
      <c r="S103" s="97">
        <v>3698613</v>
      </c>
      <c r="T103" s="125" t="s">
        <v>482</v>
      </c>
      <c r="U103" s="97">
        <v>2780464</v>
      </c>
      <c r="V103" s="97">
        <v>0</v>
      </c>
      <c r="W103" s="46" t="s">
        <v>61</v>
      </c>
      <c r="X103" s="47" t="s">
        <v>62</v>
      </c>
      <c r="Y103" s="97">
        <v>32882902</v>
      </c>
      <c r="Z103" s="272">
        <f t="shared" si="7"/>
        <v>0.24266005926020864</v>
      </c>
      <c r="AA103" s="47" t="s">
        <v>62</v>
      </c>
      <c r="AB103" s="59" t="s">
        <v>63</v>
      </c>
      <c r="AC103" s="59" t="s">
        <v>63</v>
      </c>
      <c r="AD103" s="265" t="s">
        <v>483</v>
      </c>
      <c r="AE103" s="59" t="s">
        <v>61</v>
      </c>
      <c r="AF103" s="102" t="s">
        <v>62</v>
      </c>
      <c r="AG103" s="59" t="s">
        <v>61</v>
      </c>
      <c r="AH103" s="102" t="s">
        <v>62</v>
      </c>
      <c r="AI103" s="59" t="s">
        <v>61</v>
      </c>
      <c r="AJ103" s="169" t="s">
        <v>484</v>
      </c>
      <c r="AK103" s="205" t="s">
        <v>66</v>
      </c>
      <c r="AL103" s="169"/>
    </row>
    <row r="104" spans="1:38" s="27" customFormat="1" ht="39.950000000000003" customHeight="1">
      <c r="A104" s="40" t="s">
        <v>485</v>
      </c>
      <c r="B104" s="179">
        <v>37722</v>
      </c>
      <c r="C104" s="61">
        <v>322</v>
      </c>
      <c r="D104" s="34">
        <v>52589178</v>
      </c>
      <c r="E104" s="34">
        <v>2279884</v>
      </c>
      <c r="F104" s="42">
        <v>0.2</v>
      </c>
      <c r="G104" s="34">
        <v>9600000</v>
      </c>
      <c r="H104" s="34">
        <v>1200000</v>
      </c>
      <c r="I104" s="34">
        <f t="shared" si="5"/>
        <v>1394.1248608239223</v>
      </c>
      <c r="J104" s="35">
        <v>4009208395.8000002</v>
      </c>
      <c r="K104" s="43">
        <v>2023</v>
      </c>
      <c r="L104" s="36">
        <v>0.65</v>
      </c>
      <c r="M104" s="35">
        <v>23159855</v>
      </c>
      <c r="N104" s="76" t="s">
        <v>486</v>
      </c>
      <c r="O104" s="191">
        <v>4853</v>
      </c>
      <c r="P104" s="37">
        <v>9037220</v>
      </c>
      <c r="Q104" s="37">
        <f t="shared" si="6"/>
        <v>1862.1924582732331</v>
      </c>
      <c r="R104" s="37">
        <v>762720</v>
      </c>
      <c r="S104" s="37">
        <v>1500000</v>
      </c>
      <c r="T104" s="41" t="s">
        <v>487</v>
      </c>
      <c r="U104" s="37">
        <v>1647615</v>
      </c>
      <c r="V104" s="37" t="s">
        <v>488</v>
      </c>
      <c r="W104" s="46" t="s">
        <v>61</v>
      </c>
      <c r="X104" s="47" t="s">
        <v>62</v>
      </c>
      <c r="Y104" s="37">
        <v>12947555</v>
      </c>
      <c r="Z104" s="272">
        <f t="shared" si="7"/>
        <v>0.24620188967395534</v>
      </c>
      <c r="AA104" s="37">
        <v>694460</v>
      </c>
      <c r="AB104" s="59" t="s">
        <v>63</v>
      </c>
      <c r="AC104" s="116" t="s">
        <v>63</v>
      </c>
      <c r="AD104" s="260" t="s">
        <v>71</v>
      </c>
      <c r="AE104" s="59" t="s">
        <v>61</v>
      </c>
      <c r="AF104" s="102" t="s">
        <v>62</v>
      </c>
      <c r="AG104" s="59" t="s">
        <v>61</v>
      </c>
      <c r="AH104" s="102" t="s">
        <v>62</v>
      </c>
      <c r="AI104" s="249" t="s">
        <v>63</v>
      </c>
      <c r="AJ104" s="169" t="s">
        <v>477</v>
      </c>
      <c r="AK104" s="119" t="s">
        <v>66</v>
      </c>
      <c r="AL104" s="169"/>
    </row>
    <row r="105" spans="1:38" s="27" customFormat="1" ht="39.950000000000003" customHeight="1">
      <c r="A105" s="40" t="s">
        <v>489</v>
      </c>
      <c r="B105" s="181">
        <v>18586</v>
      </c>
      <c r="C105" s="71">
        <v>270</v>
      </c>
      <c r="D105" s="72">
        <v>37084332</v>
      </c>
      <c r="E105" s="72">
        <v>0</v>
      </c>
      <c r="F105" s="73">
        <v>0.18</v>
      </c>
      <c r="G105" s="72">
        <v>7200273</v>
      </c>
      <c r="H105" s="72">
        <v>148000</v>
      </c>
      <c r="I105" s="34">
        <f t="shared" si="5"/>
        <v>1995.2831163241149</v>
      </c>
      <c r="J105" s="74">
        <v>3699209052</v>
      </c>
      <c r="K105" s="29">
        <v>2024</v>
      </c>
      <c r="L105" s="75">
        <v>0.52</v>
      </c>
      <c r="M105" s="74">
        <v>18063601</v>
      </c>
      <c r="N105" s="76">
        <v>0.98480000000000001</v>
      </c>
      <c r="O105" s="191">
        <v>2010</v>
      </c>
      <c r="P105" s="70">
        <v>3618872</v>
      </c>
      <c r="Q105" s="37">
        <f t="shared" si="6"/>
        <v>1800.4338308457711</v>
      </c>
      <c r="R105" s="70">
        <v>826666</v>
      </c>
      <c r="S105" s="70">
        <v>40000</v>
      </c>
      <c r="T105" s="41" t="s">
        <v>490</v>
      </c>
      <c r="U105" s="70">
        <v>953507</v>
      </c>
      <c r="V105" s="97">
        <v>0</v>
      </c>
      <c r="W105" s="46" t="s">
        <v>61</v>
      </c>
      <c r="X105" s="47" t="s">
        <v>62</v>
      </c>
      <c r="Y105" s="70">
        <v>5439045</v>
      </c>
      <c r="Z105" s="272">
        <f t="shared" si="7"/>
        <v>0.14666692661472236</v>
      </c>
      <c r="AA105" s="70">
        <v>481236</v>
      </c>
      <c r="AB105" s="30" t="s">
        <v>491</v>
      </c>
      <c r="AC105" s="116" t="s">
        <v>63</v>
      </c>
      <c r="AD105" s="174" t="s">
        <v>492</v>
      </c>
      <c r="AE105" s="79"/>
      <c r="AF105" s="149"/>
      <c r="AG105" s="79"/>
      <c r="AH105" s="79"/>
      <c r="AI105" s="79"/>
      <c r="AJ105" s="127" t="s">
        <v>493</v>
      </c>
      <c r="AK105" s="204" t="s">
        <v>66</v>
      </c>
      <c r="AL105" s="66" t="s">
        <v>494</v>
      </c>
    </row>
    <row r="106" spans="1:38" s="27" customFormat="1" ht="12.95">
      <c r="B106" s="162"/>
      <c r="C106" s="50"/>
      <c r="W106" s="50"/>
      <c r="X106" s="50"/>
      <c r="AB106" s="50"/>
      <c r="AC106" s="50"/>
      <c r="AD106" s="50"/>
      <c r="AE106" s="50"/>
      <c r="AG106" s="50"/>
      <c r="AH106" s="50"/>
      <c r="AI106" s="50"/>
      <c r="AJ106" s="173"/>
    </row>
    <row r="107" spans="1:38" s="106" customFormat="1" ht="20.100000000000001" customHeight="1">
      <c r="A107" s="33" t="s">
        <v>495</v>
      </c>
      <c r="B107" s="192">
        <f>SUM(B6:B105)</f>
        <v>11107246</v>
      </c>
      <c r="C107" s="192">
        <f>SUM(C6:C105)</f>
        <v>71498.94</v>
      </c>
      <c r="D107" s="273">
        <f>SUM(D6:D105)</f>
        <v>17937745152.110001</v>
      </c>
      <c r="E107" s="193">
        <f>SUM(E6:E105)</f>
        <v>581132039.0999999</v>
      </c>
      <c r="F107" s="277"/>
      <c r="G107" s="193">
        <f>SUM(G6:G105)</f>
        <v>2984912192</v>
      </c>
      <c r="H107" s="275">
        <f>SUM(H6:H105)</f>
        <v>151480397</v>
      </c>
      <c r="I107" s="273">
        <f>SUM(I6:I105)</f>
        <v>178123.96839865413</v>
      </c>
      <c r="J107" s="194">
        <f>SUM(J6:J105)</f>
        <v>2131597573653.9768</v>
      </c>
      <c r="L107" s="279"/>
      <c r="O107" s="195">
        <f>SUM(O6:O105)</f>
        <v>1312723</v>
      </c>
      <c r="R107" s="281">
        <f>SUM(R6:R105)</f>
        <v>721301831.27999997</v>
      </c>
      <c r="S107" s="197">
        <f>SUM(S6:S105)</f>
        <v>130754381</v>
      </c>
      <c r="U107" s="197">
        <f>SUM(U6:U105)</f>
        <v>1310728195.52</v>
      </c>
      <c r="W107" s="107"/>
      <c r="X107" s="107"/>
      <c r="Y107" s="197">
        <f>SUM(Y6:Y105)</f>
        <v>6389821209.6058521</v>
      </c>
      <c r="Z107" s="284">
        <f t="shared" si="7"/>
        <v>0.3562220978958564</v>
      </c>
      <c r="AA107" s="197">
        <f>SUM(AA6:AA105)</f>
        <v>1586344250.8600001</v>
      </c>
      <c r="AB107" s="107"/>
      <c r="AC107" s="107"/>
      <c r="AD107" s="107"/>
      <c r="AE107" s="107"/>
      <c r="AG107" s="107"/>
      <c r="AH107" s="107"/>
      <c r="AI107" s="107"/>
      <c r="AJ107" s="173"/>
    </row>
    <row r="108" spans="1:38" s="106" customFormat="1" ht="20.100000000000001" customHeight="1">
      <c r="A108" s="33" t="s">
        <v>496</v>
      </c>
      <c r="B108" s="61">
        <f>AVERAGE(B6:B105)</f>
        <v>111072.46</v>
      </c>
      <c r="C108" s="61">
        <f>AVERAGE(C6:C105)</f>
        <v>737.10247422680413</v>
      </c>
      <c r="D108" s="274">
        <f>AVERAGE(D6:D105)</f>
        <v>179377451.52110001</v>
      </c>
      <c r="E108" s="34">
        <f>AVERAGE(E6:E105)</f>
        <v>5811320.3909999989</v>
      </c>
      <c r="F108" s="278"/>
      <c r="G108" s="34">
        <f>AVERAGE(G6:G105)</f>
        <v>30150628.202020202</v>
      </c>
      <c r="H108" s="276">
        <f>AVERAGE(H6:H105)</f>
        <v>1561653.5773195876</v>
      </c>
      <c r="I108" s="274">
        <f>AVERAGE(I6:I105)</f>
        <v>1781.2396839865414</v>
      </c>
      <c r="J108" s="35">
        <f>AVERAGE(J6:J105)</f>
        <v>21531288622.767441</v>
      </c>
      <c r="L108" s="36">
        <f t="shared" ref="L108:S108" si="8">AVERAGE(L6:L105)</f>
        <v>0.58187070707070698</v>
      </c>
      <c r="M108" s="35">
        <f t="shared" si="8"/>
        <v>93557813.102040812</v>
      </c>
      <c r="N108" s="280">
        <f t="shared" si="8"/>
        <v>0.97847446808510619</v>
      </c>
      <c r="O108" s="196">
        <f t="shared" si="8"/>
        <v>13127.23</v>
      </c>
      <c r="P108" s="37">
        <f t="shared" si="8"/>
        <v>43888681.761399992</v>
      </c>
      <c r="Q108" s="37">
        <f t="shared" si="8"/>
        <v>2692.3653965774142</v>
      </c>
      <c r="R108" s="283">
        <f t="shared" si="8"/>
        <v>7213018.3127999995</v>
      </c>
      <c r="S108" s="37">
        <f t="shared" si="8"/>
        <v>1320751.3232323232</v>
      </c>
      <c r="U108" s="37">
        <f>AVERAGE(U6:U105)</f>
        <v>13239678.742626263</v>
      </c>
      <c r="W108" s="107"/>
      <c r="X108" s="107"/>
      <c r="Y108" s="37">
        <f>AVERAGE(Y6:Y105)</f>
        <v>63898212.096058518</v>
      </c>
      <c r="Z108" s="285">
        <f>AVERAGE(Z6:Z105)</f>
        <v>0.26144842526908318</v>
      </c>
      <c r="AA108" s="37">
        <f>AVERAGE(AA6:AA105)</f>
        <v>18026639.214318182</v>
      </c>
      <c r="AB108" s="107"/>
      <c r="AC108" s="107"/>
      <c r="AD108" s="107"/>
      <c r="AE108" s="107"/>
      <c r="AG108" s="107"/>
      <c r="AH108" s="107"/>
      <c r="AI108" s="107"/>
      <c r="AJ108" s="173"/>
    </row>
    <row r="109" spans="1:38" s="106" customFormat="1" ht="20.100000000000001" customHeight="1">
      <c r="A109" s="33" t="s">
        <v>497</v>
      </c>
      <c r="B109" s="61">
        <f>MIN(B6:B105)</f>
        <v>3480</v>
      </c>
      <c r="C109" s="61">
        <f>MIN(C6:C105)</f>
        <v>67</v>
      </c>
      <c r="D109" s="274">
        <f>MIN(D6:D105)</f>
        <v>9463361</v>
      </c>
      <c r="E109" s="34">
        <f>MIN(E6:E105)</f>
        <v>0</v>
      </c>
      <c r="F109" s="278"/>
      <c r="G109" s="34">
        <f>MIN(G6:G105)</f>
        <v>1725000</v>
      </c>
      <c r="H109" s="276">
        <f>MIN(H6:H105)</f>
        <v>0</v>
      </c>
      <c r="I109" s="274">
        <f>MIN(I6:I105)</f>
        <v>990.37949357269508</v>
      </c>
      <c r="J109" s="35">
        <f>MIN(J6:J105)</f>
        <v>9584555</v>
      </c>
      <c r="L109" s="36">
        <f t="shared" ref="L109:S109" si="9">MIN(L6:L105)</f>
        <v>0.22500000000000001</v>
      </c>
      <c r="M109" s="35">
        <f t="shared" si="9"/>
        <v>5359646</v>
      </c>
      <c r="N109" s="280">
        <f t="shared" si="9"/>
        <v>0.9254</v>
      </c>
      <c r="O109" s="196">
        <f t="shared" si="9"/>
        <v>433</v>
      </c>
      <c r="P109" s="37">
        <f t="shared" si="9"/>
        <v>581265</v>
      </c>
      <c r="Q109" s="37">
        <f t="shared" si="9"/>
        <v>674.468085106383</v>
      </c>
      <c r="R109" s="282">
        <f t="shared" si="9"/>
        <v>0</v>
      </c>
      <c r="S109" s="37">
        <f t="shared" si="9"/>
        <v>0</v>
      </c>
      <c r="U109" s="37">
        <f>MIN(U6:U105)</f>
        <v>0</v>
      </c>
      <c r="W109" s="107"/>
      <c r="X109" s="107"/>
      <c r="Y109" s="37">
        <f>MIN(Y6:Y105)</f>
        <v>682607.41339491913</v>
      </c>
      <c r="Z109" s="285">
        <f>MIN(Z6:Z105)</f>
        <v>6.1887149914884816E-2</v>
      </c>
      <c r="AA109" s="37">
        <f>MIN(AA6:AA105)</f>
        <v>7000</v>
      </c>
      <c r="AB109" s="107"/>
      <c r="AC109" s="107"/>
      <c r="AD109" s="107"/>
      <c r="AE109" s="107"/>
      <c r="AG109" s="107"/>
      <c r="AH109" s="107"/>
      <c r="AI109" s="107"/>
      <c r="AJ109" s="173"/>
    </row>
    <row r="110" spans="1:38" s="106" customFormat="1" ht="20.100000000000001" customHeight="1">
      <c r="A110" s="33" t="s">
        <v>498</v>
      </c>
      <c r="B110" s="61">
        <f>MAX(B6:B105)</f>
        <v>1238879</v>
      </c>
      <c r="C110" s="61">
        <f>MAX(C6:C105)</f>
        <v>5953.25</v>
      </c>
      <c r="D110" s="274">
        <f>MAX(D6:D105)</f>
        <v>2168946000</v>
      </c>
      <c r="E110" s="34">
        <f>MAX(E6:E105)</f>
        <v>35061201</v>
      </c>
      <c r="F110" s="278"/>
      <c r="G110" s="34">
        <f>MAX(G6:G105)</f>
        <v>320015853</v>
      </c>
      <c r="H110" s="276">
        <f>MAX(H6:H105)</f>
        <v>40254000</v>
      </c>
      <c r="I110" s="274">
        <f>MAX(I6:I105)</f>
        <v>4264.8971229293811</v>
      </c>
      <c r="J110" s="35">
        <f>MAX(J6:J105)</f>
        <v>303151268924</v>
      </c>
      <c r="L110" s="36">
        <f t="shared" ref="L110:S110" si="10">MAX(L6:L105)</f>
        <v>0.99</v>
      </c>
      <c r="M110" s="35">
        <f t="shared" si="10"/>
        <v>1620179000</v>
      </c>
      <c r="N110" s="280">
        <f t="shared" si="10"/>
        <v>0.99750000000000005</v>
      </c>
      <c r="O110" s="196">
        <f t="shared" si="10"/>
        <v>160489</v>
      </c>
      <c r="P110" s="37">
        <f t="shared" si="10"/>
        <v>742907316</v>
      </c>
      <c r="Q110" s="37">
        <f t="shared" si="10"/>
        <v>7145.6582253759525</v>
      </c>
      <c r="R110" s="282">
        <f t="shared" si="10"/>
        <v>413739077</v>
      </c>
      <c r="S110" s="37">
        <f t="shared" si="10"/>
        <v>47273000</v>
      </c>
      <c r="U110" s="37">
        <f>MAX(U6:U105)</f>
        <v>278231946</v>
      </c>
      <c r="W110" s="107"/>
      <c r="X110" s="107"/>
      <c r="Y110" s="37">
        <f>MAX(Y6:Y105)</f>
        <v>1021139262</v>
      </c>
      <c r="Z110" s="285">
        <f>MAX(Z6:Z105)</f>
        <v>0.56690314807719033</v>
      </c>
      <c r="AA110" s="37">
        <f>MAX(AA6:AA105)</f>
        <v>993017061</v>
      </c>
      <c r="AB110" s="107"/>
      <c r="AC110" s="107"/>
      <c r="AD110" s="107"/>
      <c r="AE110" s="107"/>
      <c r="AG110" s="107"/>
      <c r="AH110" s="107"/>
      <c r="AI110" s="107"/>
      <c r="AJ110" s="173"/>
    </row>
    <row r="111" spans="1:38" s="27" customFormat="1" ht="12.95">
      <c r="C111" s="50"/>
      <c r="W111" s="50"/>
      <c r="X111" s="50"/>
      <c r="AB111" s="50"/>
      <c r="AC111" s="50"/>
      <c r="AD111" s="50"/>
      <c r="AE111" s="50"/>
      <c r="AG111" s="50"/>
      <c r="AH111" s="50"/>
      <c r="AI111" s="50"/>
      <c r="AJ111" s="173"/>
    </row>
    <row r="112" spans="1:38" s="27" customFormat="1" ht="12.95">
      <c r="C112" s="50"/>
      <c r="W112" s="50"/>
      <c r="X112" s="50"/>
      <c r="AB112" s="50"/>
      <c r="AC112" s="50"/>
      <c r="AD112" s="50"/>
      <c r="AE112" s="50"/>
      <c r="AG112" s="50"/>
      <c r="AH112" s="50"/>
      <c r="AI112" s="50"/>
      <c r="AJ112" s="173"/>
    </row>
    <row r="113" spans="3:36" s="27" customFormat="1" ht="12.95">
      <c r="C113" s="50"/>
      <c r="W113" s="50"/>
      <c r="X113" s="50"/>
      <c r="AB113" s="50"/>
      <c r="AC113" s="50"/>
      <c r="AD113" s="50"/>
      <c r="AE113" s="50"/>
      <c r="AG113" s="50"/>
      <c r="AH113" s="50"/>
      <c r="AI113" s="50"/>
      <c r="AJ113" s="173"/>
    </row>
    <row r="114" spans="3:36" s="27" customFormat="1" ht="12.95">
      <c r="C114" s="50"/>
      <c r="W114" s="50"/>
      <c r="X114" s="50"/>
      <c r="AB114" s="50"/>
      <c r="AC114" s="50"/>
      <c r="AD114" s="50"/>
      <c r="AE114" s="50"/>
      <c r="AG114" s="50"/>
      <c r="AH114" s="50"/>
      <c r="AI114" s="50"/>
      <c r="AJ114" s="173"/>
    </row>
    <row r="115" spans="3:36" s="27" customFormat="1" ht="12.95">
      <c r="C115" s="50"/>
      <c r="W115" s="50"/>
      <c r="X115" s="50"/>
      <c r="AB115" s="50"/>
      <c r="AC115" s="50"/>
      <c r="AD115" s="50"/>
      <c r="AE115" s="50"/>
      <c r="AG115" s="50"/>
      <c r="AH115" s="50"/>
      <c r="AI115" s="50"/>
      <c r="AJ115" s="173"/>
    </row>
    <row r="116" spans="3:36">
      <c r="AJ116" s="172" t="s">
        <v>499</v>
      </c>
    </row>
  </sheetData>
  <mergeCells count="5">
    <mergeCell ref="B4:H4"/>
    <mergeCell ref="O4:AA4"/>
    <mergeCell ref="AJ4:AL4"/>
    <mergeCell ref="J4:N4"/>
    <mergeCell ref="AB4:AI4"/>
  </mergeCells>
  <hyperlinks>
    <hyperlink ref="AK15" r:id="rId1" xr:uid="{333F0946-F4EC-4B27-8BE0-C6415358671B}"/>
    <hyperlink ref="AK68" r:id="rId2" xr:uid="{1EB1FC7F-DB67-4F6F-9327-34B9735053E7}"/>
    <hyperlink ref="AK44" r:id="rId3" xr:uid="{5606E654-33D4-4CC5-8A6E-EF963E2B4B39}"/>
    <hyperlink ref="AK36" r:id="rId4" xr:uid="{03E90569-BAB1-4CFC-9206-71175A82A079}"/>
    <hyperlink ref="AK35" r:id="rId5" xr:uid="{77046051-4DDB-419E-896D-CA89696ACA14}"/>
    <hyperlink ref="AK6" r:id="rId6" xr:uid="{5C0FCBF7-4D90-4183-91D9-255959CB6533}"/>
    <hyperlink ref="AK18" r:id="rId7" xr:uid="{6BB741D3-7983-4F3E-979D-5F8E3E346C70}"/>
    <hyperlink ref="AK39" r:id="rId8" xr:uid="{1E7F02B9-7A4E-48FC-AFD6-7CFB176AF61C}"/>
    <hyperlink ref="AK95" r:id="rId9" xr:uid="{3EC3A0DE-8161-4F8B-AF9A-7ED5C0154321}"/>
    <hyperlink ref="AK16" r:id="rId10" xr:uid="{BAC90E70-8634-4F29-B481-752590D2DD93}"/>
    <hyperlink ref="AK50" r:id="rId11" xr:uid="{506A3F41-7245-4839-BD01-53C43F792ABA}"/>
    <hyperlink ref="AK38" r:id="rId12" xr:uid="{F9547441-08C6-45C3-B49A-0973BCC13296}"/>
    <hyperlink ref="AD103" r:id="rId13" display="Ordinance" xr:uid="{4C72D48A-50DD-4344-AC53-D51511EC1000}"/>
    <hyperlink ref="AK103" r:id="rId14" xr:uid="{2D9A6A1B-9A15-454C-A84C-274EB7609AF1}"/>
    <hyperlink ref="AK101" r:id="rId15" xr:uid="{3016E322-8250-401C-9F07-0B6D31CFEB5F}"/>
    <hyperlink ref="AK89" r:id="rId16" xr:uid="{0B00320C-B5C5-4493-A58A-4C02501E8238}"/>
    <hyperlink ref="AK85" r:id="rId17" xr:uid="{104997ED-23CA-40D4-8E16-8C3C9C27A1B4}"/>
    <hyperlink ref="AK75" r:id="rId18" xr:uid="{247DCE93-79FF-4C23-8F12-D38D553EAA04}"/>
    <hyperlink ref="AK102" r:id="rId19" xr:uid="{3B25A8CB-5E53-48F5-AA9F-2D70F10E9CA7}"/>
    <hyperlink ref="AK23" r:id="rId20" xr:uid="{A4E36292-BAFE-4D84-A865-00EDD6BCC799}"/>
    <hyperlink ref="AK80" r:id="rId21" xr:uid="{DE3B9802-09B0-4712-9528-BEB9B6CC1E2B}"/>
    <hyperlink ref="AK13" r:id="rId22" xr:uid="{D12561C4-E72C-4B51-9EC1-ED64C6832332}"/>
    <hyperlink ref="AK81" r:id="rId23" xr:uid="{DBB4C57B-9B80-41D5-9D19-706DC9A33EA9}"/>
    <hyperlink ref="AK72" r:id="rId24" xr:uid="{82F847FB-192E-4769-9B9A-3B77BEF8B811}"/>
    <hyperlink ref="AK77" r:id="rId25" xr:uid="{D018CF75-A0CD-4752-AB7A-C8D1DD60AD9A}"/>
    <hyperlink ref="AK49" r:id="rId26" xr:uid="{B108D611-2F08-4E2F-ACBB-BB42D4BB060C}"/>
    <hyperlink ref="AK87" r:id="rId27" xr:uid="{D00A78AA-CE5D-4D28-B9D5-0D5E6B5FB738}"/>
    <hyperlink ref="AK54" r:id="rId28" xr:uid="{7B138ABD-81B3-49E7-9C59-8399A1619ED3}"/>
    <hyperlink ref="AK88" r:id="rId29" xr:uid="{00000000-0004-0000-0100-000000000000}"/>
    <hyperlink ref="AK17" r:id="rId30" xr:uid="{2D3FE3CE-A43F-48BA-9EFE-C9FA71123B8A}"/>
    <hyperlink ref="AK90" r:id="rId31" xr:uid="{C01CBB16-C778-4253-840A-F47F11EA6CC3}"/>
    <hyperlink ref="AK21" r:id="rId32" xr:uid="{95CA9014-8670-4112-B90E-D307862DF32F}"/>
    <hyperlink ref="AK22" r:id="rId33" xr:uid="{67AFE5F8-1B17-43A4-9D9D-B987A14722F7}"/>
    <hyperlink ref="AK20" r:id="rId34" xr:uid="{E466D139-05CE-4D85-83A2-6B646858E9AF}"/>
    <hyperlink ref="AK25" r:id="rId35" xr:uid="{D5AE5DE8-425C-4E05-8241-27281F072902}"/>
    <hyperlink ref="AK84" r:id="rId36" location=":~:text=%20%24129%2C235%2C240.%20The%20budget%20is%20balanced%20and%20in,and%20direction%20given%20by%20the%20Board%20of%20County" xr:uid="{A5DA7477-9CEF-459B-BA3D-0D0D816BD5BF}"/>
    <hyperlink ref="AK43" r:id="rId37" xr:uid="{120D319C-059C-4A3E-9F12-988E1B0F91BA}"/>
    <hyperlink ref="AK63" r:id="rId38" xr:uid="{51044753-D69A-429E-A348-2E9A15440346}"/>
    <hyperlink ref="AK98" r:id="rId39" xr:uid="{19643C63-5754-4979-B25D-73C2133F09C5}"/>
    <hyperlink ref="AI98" r:id="rId40" display="https://www.warrencountync.com/DocumentCenter/View/6183/06192025_WARREN-COUNTY-BUDGET-ORDINANCE-FISCAL-YEAR-2025-2026" xr:uid="{E82ACE8A-E92A-490C-9005-6CBC3D55A4B5}"/>
    <hyperlink ref="AK97" r:id="rId41" xr:uid="{1160F271-8555-4450-A1B0-F7F42BB8859B}"/>
    <hyperlink ref="AK30" r:id="rId42" xr:uid="{357665F5-1BA3-41F2-BF1F-ACA540B7F2F5}"/>
    <hyperlink ref="AK28" r:id="rId43" xr:uid="{4E2B0B3C-0130-40C6-AEBA-BC04183CD249}"/>
    <hyperlink ref="AK14" r:id="rId44" xr:uid="{8B95874C-CA7A-4FB9-9B35-99851246ABB6}"/>
    <hyperlink ref="AD65" r:id="rId45" xr:uid="{D9D4BD32-7A20-4E2A-826D-804BD57F8082}"/>
    <hyperlink ref="AK65" r:id="rId46" location="page=525" xr:uid="{C5AD4BDF-48B6-47A0-AA03-DF8BD9206451}"/>
    <hyperlink ref="AK78" r:id="rId47" xr:uid="{F9B94A54-466A-497A-B622-E52A6EBA1C7E}"/>
    <hyperlink ref="AK7" r:id="rId48" xr:uid="{65EEACF1-9B3B-4583-B046-1C3F32CAF015}"/>
    <hyperlink ref="AK12" r:id="rId49" xr:uid="{8B4E1C2B-09F7-44DD-B54C-1F6B2AE3D509}"/>
    <hyperlink ref="AK48" r:id="rId50" xr:uid="{E3667AF4-CD6F-41C4-937D-C486CE1B28B8}"/>
    <hyperlink ref="AK104" r:id="rId51" xr:uid="{DDBEAFF2-B8CE-479B-9ED1-A1E1505D8017}"/>
    <hyperlink ref="AI104" r:id="rId52" display="https://www.warrencountync.com/DocumentCenter/View/6183/06192025_WARREN-COUNTY-BUDGET-ORDINANCE-FISCAL-YEAR-2025-2026" xr:uid="{0DE8AB52-54EE-40D7-932D-D954F4798286}"/>
    <hyperlink ref="AK8" r:id="rId53" xr:uid="{C1EC7BDE-F624-4394-8953-2948B7713599}"/>
    <hyperlink ref="AK24" r:id="rId54" xr:uid="{6FA13D14-62ED-4F71-AF14-C0A1F335793C}"/>
    <hyperlink ref="AK93" r:id="rId55" xr:uid="{11D0237B-6136-4BAE-993F-A99EAC392BBD}"/>
    <hyperlink ref="AK56" r:id="rId56" xr:uid="{FBA4EC62-60B8-4A62-B95F-5D6D239D4FCA}"/>
    <hyperlink ref="AK10" r:id="rId57" display="Ordiance" xr:uid="{AB524956-6498-4984-9573-17CBCA190F59}"/>
    <hyperlink ref="AK71" r:id="rId58" xr:uid="{0EFDC64E-C659-4794-AF21-57538CE843B7}"/>
    <hyperlink ref="AK105" r:id="rId59" xr:uid="{29881430-DE0A-4108-846C-4CDA409E75C7}"/>
    <hyperlink ref="AK26" r:id="rId60" xr:uid="{90AAFF53-7D7B-4374-B702-64EC94789A52}"/>
    <hyperlink ref="AK11" r:id="rId61" xr:uid="{4599C40D-991C-488C-B818-5960D9B4BA22}"/>
    <hyperlink ref="AK59" r:id="rId62" xr:uid="{67A1EF30-5565-463F-9588-F35DC0965825}"/>
    <hyperlink ref="AK46" r:id="rId63" xr:uid="{A8132B30-7403-4A41-8B23-1B9B22BABD46}"/>
    <hyperlink ref="AK67" r:id="rId64" xr:uid="{32568CC4-DE0C-43E9-A966-DD81DD4304CF}"/>
    <hyperlink ref="AK40" r:id="rId65" xr:uid="{BBAC7F03-1CBC-49BC-BB26-84AAC8D6A808}"/>
    <hyperlink ref="AK66" r:id="rId66" xr:uid="{FF5BCB98-7B80-44F5-8089-DBFDA2D76F42}"/>
    <hyperlink ref="AK53" r:id="rId67" xr:uid="{3AF21A6E-0BE4-4B29-A721-CA2FEB2B28D6}"/>
    <hyperlink ref="AK58" r:id="rId68" xr:uid="{8E25617E-60BA-46CD-BE43-1B147A12DB60}"/>
    <hyperlink ref="AK100" r:id="rId69" location="1" xr:uid="{15C2D683-FA85-4261-892B-20275A94B122}"/>
    <hyperlink ref="AK29" r:id="rId70" xr:uid="{C09DE646-DDD4-464F-80E2-994D9075469E}"/>
    <hyperlink ref="AK96" r:id="rId71" xr:uid="{DDE87227-6F36-464F-B23F-8401BB3B272B}"/>
    <hyperlink ref="AK37" r:id="rId72" xr:uid="{9CE92941-0F10-4C16-8885-E0B4207EFA59}"/>
    <hyperlink ref="AK33" r:id="rId73" xr:uid="{4BF1754D-62CD-4C89-BD2A-38065E913C93}"/>
    <hyperlink ref="AK60" r:id="rId74" xr:uid="{9ADF1052-2275-4150-9F64-646A0373AB40}"/>
    <hyperlink ref="AK99" r:id="rId75" xr:uid="{00C188C6-863F-49E1-82F7-A7CBACAE46D9}"/>
    <hyperlink ref="AD99" r:id="rId76" xr:uid="{392C84F6-43A9-4DBE-AA5A-18F2C0C2D58D}"/>
    <hyperlink ref="AK76" r:id="rId77" xr:uid="{94E0F794-7F2A-4352-9151-4763DB4BFDC3}"/>
    <hyperlink ref="AK64" r:id="rId78" xr:uid="{0383D8F0-001B-4E92-89C1-3FA72533D796}"/>
    <hyperlink ref="AK52" r:id="rId79" xr:uid="{11F4637E-FCAD-44FF-B0B3-30A42AA0CBC1}"/>
    <hyperlink ref="AK62" r:id="rId80" xr:uid="{070552D8-5509-42A7-88FA-DA7EF09FAE27}"/>
    <hyperlink ref="AK45" r:id="rId81" xr:uid="{8E899CA3-79EF-45A9-87B7-A389D4E27E83}"/>
    <hyperlink ref="AK51" r:id="rId82" xr:uid="{6F790C15-EAC9-46B4-9D09-5B08B75A439B}"/>
    <hyperlink ref="AD51" r:id="rId83" xr:uid="{F874C901-DF38-456F-9D97-3AF70A165C7D}"/>
    <hyperlink ref="AK73" r:id="rId84" xr:uid="{669A28DF-2324-4791-9045-1A1DF8A70C97}"/>
    <hyperlink ref="AK31" r:id="rId85" xr:uid="{0E4243A5-B7FA-487A-9C21-823CDCD5C04E}"/>
    <hyperlink ref="AK57" r:id="rId86" xr:uid="{23E9AE43-9598-4BF1-B4B8-D5CD24618C71}"/>
    <hyperlink ref="AK86" r:id="rId87" xr:uid="{BA7BA222-A0D3-46E0-BD9B-B44FDE2EC52D}"/>
    <hyperlink ref="AK9" r:id="rId88" xr:uid="{CAD43BD0-D9AF-9D46-A192-20705C342A4A}"/>
    <hyperlink ref="AK70" r:id="rId89" xr:uid="{3327AD92-CB91-4851-8F3C-07C8DF5AAC5A}"/>
  </hyperlinks>
  <pageMargins left="0.7" right="0.7" top="0.75" bottom="0.75" header="0.3" footer="0.3"/>
  <pageSetup orientation="portrait" r:id="rId90"/>
  <ignoredErrors>
    <ignoredError sqref="Y84" formulaRange="1"/>
  </ignoredErrors>
  <drawing r:id="rId91"/>
  <legacyDrawing r:id="rId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B39-F6BD-4520-9703-FBB1BE96344E}">
  <dimension ref="A1:B91"/>
  <sheetViews>
    <sheetView topLeftCell="A19" workbookViewId="0">
      <selection activeCell="C18" sqref="C18"/>
    </sheetView>
  </sheetViews>
  <sheetFormatPr defaultColWidth="9.140625" defaultRowHeight="14.45"/>
  <cols>
    <col min="1" max="1" width="100.7109375" style="4" customWidth="1"/>
    <col min="2" max="16384" width="9.140625" style="4"/>
  </cols>
  <sheetData>
    <row r="1" spans="1:2" ht="60.95" customHeight="1"/>
    <row r="2" spans="1:2" s="12" customFormat="1" ht="15" customHeight="1">
      <c r="A2" s="13" t="s">
        <v>500</v>
      </c>
    </row>
    <row r="3" spans="1:2" s="12" customFormat="1" ht="15" customHeight="1">
      <c r="A3" s="17"/>
    </row>
    <row r="4" spans="1:2" s="12" customFormat="1" ht="15" customHeight="1">
      <c r="A4" s="14" t="s">
        <v>501</v>
      </c>
    </row>
    <row r="5" spans="1:2" s="12" customFormat="1" ht="30" customHeight="1">
      <c r="A5" s="19" t="s">
        <v>502</v>
      </c>
    </row>
    <row r="6" spans="1:2" s="12" customFormat="1" ht="15" customHeight="1">
      <c r="A6" s="23" t="s">
        <v>503</v>
      </c>
      <c r="B6" s="24"/>
    </row>
    <row r="7" spans="1:2" s="12" customFormat="1" ht="15" customHeight="1">
      <c r="A7" s="18"/>
    </row>
    <row r="8" spans="1:2" s="12" customFormat="1" ht="15" customHeight="1">
      <c r="A8" s="15" t="s">
        <v>504</v>
      </c>
    </row>
    <row r="9" spans="1:2" s="12" customFormat="1" ht="15" customHeight="1">
      <c r="A9" s="20" t="s">
        <v>505</v>
      </c>
    </row>
    <row r="10" spans="1:2" s="12" customFormat="1" ht="15" customHeight="1">
      <c r="A10" s="23" t="s">
        <v>506</v>
      </c>
      <c r="B10" s="24"/>
    </row>
    <row r="11" spans="1:2" s="12" customFormat="1" ht="15" customHeight="1">
      <c r="A11" s="18"/>
    </row>
    <row r="12" spans="1:2" s="12" customFormat="1" ht="15" customHeight="1">
      <c r="A12" s="15" t="s">
        <v>507</v>
      </c>
    </row>
    <row r="13" spans="1:2" s="12" customFormat="1" ht="15" customHeight="1">
      <c r="A13" s="19" t="s">
        <v>508</v>
      </c>
    </row>
    <row r="14" spans="1:2" s="12" customFormat="1" ht="15" customHeight="1">
      <c r="A14" s="25" t="s">
        <v>509</v>
      </c>
      <c r="B14" s="24"/>
    </row>
    <row r="15" spans="1:2" s="12" customFormat="1" ht="15" customHeight="1">
      <c r="A15" s="21"/>
    </row>
    <row r="16" spans="1:2" s="3" customFormat="1" ht="30" customHeight="1">
      <c r="A16" s="22" t="s">
        <v>510</v>
      </c>
    </row>
    <row r="17" spans="1:2" s="12" customFormat="1" ht="15" customHeight="1">
      <c r="A17" s="23" t="s">
        <v>511</v>
      </c>
      <c r="B17" s="24"/>
    </row>
    <row r="18" spans="1:2" s="12" customFormat="1" ht="15" customHeight="1">
      <c r="A18" s="18"/>
    </row>
    <row r="19" spans="1:2" s="12" customFormat="1" ht="15" customHeight="1">
      <c r="A19" s="15" t="s">
        <v>512</v>
      </c>
    </row>
    <row r="20" spans="1:2" s="12" customFormat="1" ht="30" customHeight="1">
      <c r="A20" s="19" t="s">
        <v>513</v>
      </c>
    </row>
    <row r="21" spans="1:2" s="12" customFormat="1" ht="30" customHeight="1">
      <c r="A21" s="22" t="s">
        <v>514</v>
      </c>
    </row>
    <row r="22" spans="1:2" s="12" customFormat="1" ht="15" customHeight="1">
      <c r="A22" s="23" t="s">
        <v>515</v>
      </c>
      <c r="B22" s="24"/>
    </row>
    <row r="23" spans="1:2" s="12" customFormat="1" ht="15" customHeight="1">
      <c r="A23" s="18"/>
    </row>
    <row r="24" spans="1:2" s="12" customFormat="1" ht="30" customHeight="1">
      <c r="A24" s="16" t="s">
        <v>516</v>
      </c>
    </row>
    <row r="25" spans="1:2" customFormat="1" ht="30" customHeight="1">
      <c r="A25" s="286" t="s">
        <v>517</v>
      </c>
    </row>
    <row r="26" spans="1:2" customFormat="1" ht="15" customHeight="1">
      <c r="A26" s="287" t="s">
        <v>12</v>
      </c>
    </row>
    <row r="27" spans="1:2" ht="15" customHeight="1">
      <c r="A27" s="288" t="s">
        <v>13</v>
      </c>
    </row>
    <row r="28" spans="1:2" ht="15" customHeight="1">
      <c r="A28" s="10"/>
    </row>
    <row r="29" spans="1:2" ht="15" customHeight="1"/>
    <row r="30" spans="1:2" ht="15" customHeight="1"/>
    <row r="31" spans="1:2" ht="15" customHeight="1"/>
    <row r="32" spans="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hyperlinks>
    <hyperlink ref="A6" r:id="rId1" xr:uid="{1C2817B4-2D54-4CE4-B720-C49E220DEA4E}"/>
    <hyperlink ref="A10" r:id="rId2" xr:uid="{09CBB5E3-F375-4CE1-A3CE-CDE6435E0370}"/>
    <hyperlink ref="A14" r:id="rId3" xr:uid="{967C1AE8-78AB-4E85-AEFE-1DF0F351969F}"/>
    <hyperlink ref="A17" r:id="rId4" xr:uid="{6D35437F-CDBB-42A1-9AF3-B2B0E0500C63}"/>
    <hyperlink ref="A22" r:id="rId5" location="sales" display="https://www.ncacc.org/research-and-publications/research/county-budget-and-tax/ - sales" xr:uid="{061D720D-02F8-4F61-86FC-D9E18D50835C}"/>
    <hyperlink ref="A27" r:id="rId6" xr:uid="{2E2193E4-0EDD-7A49-9DD0-C7FEC12886D9}"/>
  </hyperlinks>
  <pageMargins left="0.7" right="0.7" top="0.75" bottom="0.75" header="0.3" footer="0.3"/>
  <drawing r:id="rId7"/>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Brantley</dc:creator>
  <cp:keywords/>
  <dc:description/>
  <cp:lastModifiedBy/>
  <cp:revision/>
  <dcterms:created xsi:type="dcterms:W3CDTF">2025-08-14T17:31:45Z</dcterms:created>
  <dcterms:modified xsi:type="dcterms:W3CDTF">2026-02-20T17:12:25Z</dcterms:modified>
  <cp:category/>
  <cp:contentStatus/>
</cp:coreProperties>
</file>